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159d95c14cd39f1e/Desktop/Tony Files/1) Forecasting Steps^J Traffic Sources^J Models to add to Web/3) New to Web/1) Micro Forecasting Deep Dive/Spreadsheet/"/>
    </mc:Choice>
  </mc:AlternateContent>
  <xr:revisionPtr revIDLastSave="1289" documentId="11_E16302ADD8562805DE8E7D1913C309411796238B" xr6:coauthVersionLast="47" xr6:coauthVersionMax="47" xr10:uidLastSave="{3271B097-9701-4AAB-B107-8403EBEB8032}"/>
  <bookViews>
    <workbookView xWindow="24744" yWindow="0" windowWidth="21504" windowHeight="12012" tabRatio="742" xr2:uid="{00000000-000D-0000-FFFF-FFFF00000000}"/>
  </bookViews>
  <sheets>
    <sheet name="Summary FCST" sheetId="33" r:id="rId1"/>
    <sheet name="OA Seasonality" sheetId="38" state="hidden" r:id="rId2"/>
    <sheet name="MILES " sheetId="37" state="hidden" r:id="rId3"/>
    <sheet name="MIRS PROXY" sheetId="36" state="hidden" r:id="rId4"/>
    <sheet name="Old Cost Tables" sheetId="66" state="hidden" r:id="rId5"/>
    <sheet name="Profit" sheetId="70" r:id="rId6"/>
  </sheets>
  <definedNames>
    <definedName name="_TFH6">#REF!</definedName>
    <definedName name="as">#REF!</definedName>
    <definedName name="AT4DEP">#REF!</definedName>
    <definedName name="AT4DEP6">#REF!</definedName>
    <definedName name="AT4FH">#REF!</definedName>
    <definedName name="AT4FH6">#REF!</definedName>
    <definedName name="AT4PB">#REF!</definedName>
    <definedName name="AT7DEP">#REF!</definedName>
    <definedName name="AT7DEP6">#REF!</definedName>
    <definedName name="AT7FH">#REF!</definedName>
    <definedName name="AT7FH6">#REF!</definedName>
    <definedName name="AT7PB">#REF!</definedName>
    <definedName name="CR7DEP">#REF!</definedName>
    <definedName name="CR7DEP6">#REF!</definedName>
    <definedName name="CR7FH">#REF!</definedName>
    <definedName name="CR7FH6">#REF!</definedName>
    <definedName name="CR7PB">#REF!</definedName>
    <definedName name="EM3DEP">#REF!</definedName>
    <definedName name="EM3DEP6">#REF!</definedName>
    <definedName name="EM3FH">#REF!</definedName>
    <definedName name="EM3FH6">#REF!</definedName>
    <definedName name="EM3PB">#REF!</definedName>
    <definedName name="EM4DEP">#REF!</definedName>
    <definedName name="EM4DEP6">#REF!</definedName>
    <definedName name="EM4FH">#REF!</definedName>
    <definedName name="EM4FH6">#REF!</definedName>
    <definedName name="EM4PB">#REF!</definedName>
    <definedName name="EM9DEP">#REF!</definedName>
    <definedName name="EM9DEP6">#REF!</definedName>
    <definedName name="EM9FH">#REF!</definedName>
    <definedName name="EM9FH6">#REF!</definedName>
    <definedName name="EM9PB">#REF!</definedName>
    <definedName name="NEWDEP">#REF!</definedName>
    <definedName name="NEWDEP6">#REF!</definedName>
    <definedName name="NEWFH">#REF!</definedName>
    <definedName name="NEWFH6">#REF!</definedName>
    <definedName name="NEWPB">#REF!</definedName>
    <definedName name="_xlnm.Print_Area" localSheetId="0">'Summary FCST'!$B$1:$AI$45</definedName>
    <definedName name="_xlnm.Print_Titles" localSheetId="0">'Summary FCST'!$1:$5</definedName>
    <definedName name="sa">#REF!</definedName>
    <definedName name="sad">#REF!</definedName>
    <definedName name="sda">#REF!</definedName>
    <definedName name="SF3FH">#REF!</definedName>
    <definedName name="SF3FH6">#REF!</definedName>
    <definedName name="sf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3" i="70" l="1"/>
  <c r="B35" i="70"/>
  <c r="B26" i="70"/>
  <c r="B21" i="70"/>
  <c r="B20" i="70"/>
  <c r="B17" i="70"/>
  <c r="B16" i="70"/>
  <c r="B12" i="70"/>
  <c r="B9" i="70"/>
  <c r="B6" i="70"/>
  <c r="B7" i="70"/>
  <c r="B2" i="70"/>
  <c r="S24" i="33"/>
  <c r="S23" i="33"/>
  <c r="S22" i="33"/>
  <c r="S21" i="33"/>
  <c r="S20" i="33"/>
  <c r="S19" i="33"/>
  <c r="S18" i="33"/>
  <c r="S17" i="33"/>
  <c r="S16" i="33"/>
  <c r="S15" i="33"/>
  <c r="S14" i="33"/>
  <c r="S13" i="33"/>
  <c r="S12" i="33"/>
  <c r="S11" i="33"/>
  <c r="S10" i="33"/>
  <c r="S7" i="33"/>
  <c r="AG5" i="33"/>
  <c r="D29" i="33"/>
  <c r="B8" i="70" l="1"/>
  <c r="B11" i="70"/>
  <c r="E6" i="70" s="1"/>
  <c r="E7" i="70"/>
  <c r="B18" i="70"/>
  <c r="E10" i="70"/>
  <c r="B45" i="70"/>
  <c r="B22" i="70"/>
  <c r="B24" i="70" s="1"/>
  <c r="B50" i="70"/>
  <c r="B51" i="70" s="1"/>
  <c r="E50" i="70"/>
  <c r="E51" i="70" s="1"/>
  <c r="E18" i="70"/>
  <c r="E9" i="70"/>
  <c r="B10" i="70"/>
  <c r="E8" i="70" s="1"/>
  <c r="E17" i="70"/>
  <c r="E16" i="70"/>
  <c r="E11" i="70"/>
  <c r="Y24" i="33"/>
  <c r="Y23" i="33"/>
  <c r="Y22" i="33"/>
  <c r="Y21" i="33"/>
  <c r="Y20" i="33"/>
  <c r="Y19" i="33"/>
  <c r="Y18" i="33"/>
  <c r="Y17" i="33"/>
  <c r="Y16" i="33"/>
  <c r="Y15" i="33"/>
  <c r="Y14" i="33"/>
  <c r="Y13" i="33"/>
  <c r="Y12" i="33"/>
  <c r="Y11" i="33"/>
  <c r="Y10" i="33"/>
  <c r="Y7" i="33"/>
  <c r="E12" i="70" l="1"/>
  <c r="B53" i="70"/>
  <c r="B27" i="70"/>
  <c r="E47" i="70"/>
  <c r="E48" i="70" s="1"/>
  <c r="B47" i="70"/>
  <c r="B48" i="70" s="1"/>
  <c r="AM24" i="33"/>
  <c r="AM23" i="33"/>
  <c r="AM22" i="33"/>
  <c r="AM21" i="33"/>
  <c r="AM20" i="33"/>
  <c r="AM19" i="33"/>
  <c r="AM18" i="33"/>
  <c r="AM17" i="33"/>
  <c r="AM16" i="33"/>
  <c r="AM15" i="33"/>
  <c r="AM14" i="33"/>
  <c r="AM13" i="33"/>
  <c r="AM12" i="33"/>
  <c r="AM11" i="33"/>
  <c r="AM10" i="33"/>
  <c r="M24" i="33" l="1"/>
  <c r="G24" i="33"/>
  <c r="J24" i="33" s="1"/>
  <c r="M23" i="33"/>
  <c r="G23" i="33"/>
  <c r="J23" i="33" s="1"/>
  <c r="M22" i="33"/>
  <c r="G22" i="33"/>
  <c r="M21" i="33"/>
  <c r="G21" i="33"/>
  <c r="M20" i="33"/>
  <c r="G20" i="33"/>
  <c r="J20" i="33" s="1"/>
  <c r="M19" i="33"/>
  <c r="G19" i="33"/>
  <c r="M18" i="33"/>
  <c r="G18" i="33"/>
  <c r="J18" i="33" s="1"/>
  <c r="M17" i="33"/>
  <c r="G17" i="33"/>
  <c r="J17" i="33" s="1"/>
  <c r="M16" i="33"/>
  <c r="G16" i="33"/>
  <c r="M15" i="33"/>
  <c r="G15" i="33"/>
  <c r="M14" i="33"/>
  <c r="G14" i="33"/>
  <c r="J14" i="33" s="1"/>
  <c r="M13" i="33"/>
  <c r="G13" i="33"/>
  <c r="M12" i="33"/>
  <c r="G12" i="33"/>
  <c r="J12" i="33" s="1"/>
  <c r="M11" i="33"/>
  <c r="G11" i="33"/>
  <c r="J11" i="33" s="1"/>
  <c r="M10" i="33"/>
  <c r="G10" i="33"/>
  <c r="J10" i="33" s="1"/>
  <c r="M7" i="33"/>
  <c r="O23" i="33" l="1"/>
  <c r="O14" i="33"/>
  <c r="O24" i="33"/>
  <c r="O16" i="33"/>
  <c r="O15" i="33"/>
  <c r="O20" i="33"/>
  <c r="O21" i="33"/>
  <c r="O11" i="33"/>
  <c r="O22" i="33"/>
  <c r="O17" i="33"/>
  <c r="O13" i="33"/>
  <c r="O19" i="33"/>
  <c r="J15" i="33"/>
  <c r="O12" i="33"/>
  <c r="J13" i="33"/>
  <c r="J16" i="33"/>
  <c r="J19" i="33"/>
  <c r="J22" i="33"/>
  <c r="O18" i="33"/>
  <c r="J21" i="33"/>
  <c r="O10" i="33"/>
  <c r="G7" i="33" l="1"/>
  <c r="J7" i="33" l="1"/>
  <c r="O7" i="33"/>
  <c r="AK24" i="33" l="1"/>
  <c r="U23" i="33"/>
  <c r="AK23" i="33" l="1"/>
  <c r="U24" i="33"/>
  <c r="V24" i="33" l="1"/>
  <c r="X24" i="33" s="1"/>
  <c r="T24" i="33"/>
  <c r="T23" i="33"/>
  <c r="V23" i="33"/>
  <c r="X23" i="33" s="1"/>
  <c r="AK13" i="33" l="1"/>
  <c r="AK14" i="33"/>
  <c r="AK12" i="33"/>
  <c r="AK18" i="33"/>
  <c r="AK10" i="33"/>
  <c r="AK16" i="33"/>
  <c r="U17" i="33" l="1"/>
  <c r="AK17" i="33"/>
  <c r="U21" i="33"/>
  <c r="AK21" i="33"/>
  <c r="T11" i="33"/>
  <c r="AK11" i="33"/>
  <c r="U22" i="33"/>
  <c r="AK22" i="33"/>
  <c r="U20" i="33"/>
  <c r="AK20" i="33"/>
  <c r="T20" i="33"/>
  <c r="T17" i="33"/>
  <c r="T22" i="33"/>
  <c r="T21" i="33"/>
  <c r="U13" i="33"/>
  <c r="U18" i="33"/>
  <c r="U12" i="33"/>
  <c r="U14" i="33"/>
  <c r="U11" i="33"/>
  <c r="U16" i="33"/>
  <c r="U10" i="33" l="1"/>
  <c r="V17" i="33"/>
  <c r="X17" i="33" s="1"/>
  <c r="AA23" i="33"/>
  <c r="Z23" i="33"/>
  <c r="V22" i="33"/>
  <c r="X22" i="33" s="1"/>
  <c r="V20" i="33"/>
  <c r="X20" i="33" s="1"/>
  <c r="V21" i="33"/>
  <c r="X21" i="33" s="1"/>
  <c r="V13" i="33"/>
  <c r="X13" i="33" s="1"/>
  <c r="T13" i="33"/>
  <c r="V14" i="33"/>
  <c r="X14" i="33" s="1"/>
  <c r="T14" i="33"/>
  <c r="V12" i="33"/>
  <c r="X12" i="33" s="1"/>
  <c r="T12" i="33"/>
  <c r="V18" i="33"/>
  <c r="X18" i="33" s="1"/>
  <c r="T18" i="33"/>
  <c r="T10" i="33"/>
  <c r="V16" i="33"/>
  <c r="X16" i="33" s="1"/>
  <c r="T16" i="33"/>
  <c r="V11" i="33"/>
  <c r="X11" i="33" s="1"/>
  <c r="V10" i="33" l="1"/>
  <c r="AB23" i="33"/>
  <c r="X10" i="33" l="1"/>
  <c r="AA5" i="33" l="1"/>
  <c r="U5" i="33"/>
  <c r="R5" i="33"/>
  <c r="B7" i="33"/>
  <c r="AK19" i="33"/>
  <c r="U15" i="33" l="1"/>
  <c r="AK15" i="33"/>
  <c r="AK7" i="33" l="1"/>
  <c r="AA10" i="33"/>
  <c r="T15" i="33"/>
  <c r="Z10" i="33"/>
  <c r="AA24" i="33"/>
  <c r="Z24" i="33"/>
  <c r="C24" i="66"/>
  <c r="C23" i="66"/>
  <c r="C22" i="66"/>
  <c r="C21" i="66"/>
  <c r="C20" i="66"/>
  <c r="C19" i="66"/>
  <c r="C15" i="66"/>
  <c r="C16" i="66"/>
  <c r="C17" i="66"/>
  <c r="C18" i="66"/>
  <c r="C11" i="66"/>
  <c r="C12" i="66"/>
  <c r="C13" i="66"/>
  <c r="C14" i="66"/>
  <c r="C7" i="66"/>
  <c r="C8" i="66"/>
  <c r="C9" i="66"/>
  <c r="C10" i="66"/>
  <c r="C6" i="66"/>
  <c r="C3" i="66"/>
  <c r="C4" i="66"/>
  <c r="C5" i="66"/>
  <c r="C2" i="66"/>
  <c r="AB10" i="33" l="1"/>
  <c r="V15" i="33"/>
  <c r="AB24" i="33"/>
  <c r="T7" i="33"/>
  <c r="B2" i="36"/>
  <c r="F2" i="36"/>
  <c r="B3" i="36"/>
  <c r="B4" i="36"/>
  <c r="B5" i="36"/>
  <c r="B6" i="36"/>
  <c r="B7" i="36"/>
  <c r="B8" i="36"/>
  <c r="B9" i="36"/>
  <c r="B10" i="36"/>
  <c r="B11" i="36"/>
  <c r="B12" i="36"/>
  <c r="B13" i="36"/>
  <c r="B14" i="36"/>
  <c r="B15" i="36"/>
  <c r="B16" i="36"/>
  <c r="B17" i="36"/>
  <c r="B18" i="36"/>
  <c r="B19" i="36"/>
  <c r="B20" i="36"/>
  <c r="B21" i="36"/>
  <c r="B22" i="36"/>
  <c r="F22" i="36"/>
  <c r="B23" i="36"/>
  <c r="B24" i="36"/>
  <c r="B25" i="36"/>
  <c r="F25" i="36"/>
  <c r="B26" i="36"/>
  <c r="B27" i="36"/>
  <c r="B28" i="36"/>
  <c r="B29" i="36"/>
  <c r="B30" i="36"/>
  <c r="B31" i="36"/>
  <c r="B32" i="36"/>
  <c r="B33" i="36"/>
  <c r="B34" i="36"/>
  <c r="B35" i="36"/>
  <c r="B36" i="36"/>
  <c r="B37" i="36"/>
  <c r="B38" i="36"/>
  <c r="B39" i="36"/>
  <c r="B40" i="36"/>
  <c r="B41" i="36"/>
  <c r="B42" i="36"/>
  <c r="B43" i="36"/>
  <c r="F43" i="36"/>
  <c r="B44" i="36"/>
  <c r="B45" i="36"/>
  <c r="F45" i="36"/>
  <c r="B46" i="36"/>
  <c r="B47" i="36"/>
  <c r="B48" i="36"/>
  <c r="B49" i="36"/>
  <c r="B50" i="36"/>
  <c r="B51" i="36"/>
  <c r="B52" i="36"/>
  <c r="B53" i="36"/>
  <c r="B54" i="36"/>
  <c r="B55" i="36"/>
  <c r="B56" i="36"/>
  <c r="B57" i="36"/>
  <c r="B58" i="36"/>
  <c r="B59" i="36"/>
  <c r="B60" i="36"/>
  <c r="B61" i="36"/>
  <c r="B62" i="36"/>
  <c r="B63" i="36"/>
  <c r="B64" i="36"/>
  <c r="B65" i="36"/>
  <c r="B66" i="36"/>
  <c r="B67" i="36"/>
  <c r="B68" i="36"/>
  <c r="B69" i="36"/>
  <c r="B70" i="36"/>
  <c r="B71" i="36"/>
  <c r="B72" i="36"/>
  <c r="B73" i="36"/>
  <c r="B74" i="36"/>
  <c r="B75" i="36"/>
  <c r="B76" i="36"/>
  <c r="B77" i="36"/>
  <c r="B78" i="36"/>
  <c r="B79" i="36"/>
  <c r="B80" i="36"/>
  <c r="F80" i="36"/>
  <c r="B81" i="36"/>
  <c r="B82" i="36"/>
  <c r="F82" i="36"/>
  <c r="B83" i="36"/>
  <c r="B84" i="36"/>
  <c r="B85" i="36"/>
  <c r="B86" i="36"/>
  <c r="B87" i="36"/>
  <c r="B88" i="36"/>
  <c r="B89" i="36"/>
  <c r="B90" i="36"/>
  <c r="B91" i="36"/>
  <c r="B92" i="36"/>
  <c r="B93" i="36"/>
  <c r="B94" i="36"/>
  <c r="B95" i="36"/>
  <c r="B96" i="36"/>
  <c r="B97" i="36"/>
  <c r="F97" i="36"/>
  <c r="B98" i="36"/>
  <c r="B99" i="36"/>
  <c r="B100" i="36"/>
  <c r="B101" i="36"/>
  <c r="B102" i="36"/>
  <c r="B103" i="36"/>
  <c r="F103" i="36"/>
  <c r="B104" i="36"/>
  <c r="B105" i="36"/>
  <c r="B106" i="36"/>
  <c r="B107" i="36"/>
  <c r="B108" i="36"/>
  <c r="B109" i="36"/>
  <c r="B110" i="36"/>
  <c r="B111" i="36"/>
  <c r="B112" i="36"/>
  <c r="B113" i="36"/>
  <c r="B114" i="36"/>
  <c r="B115" i="36"/>
  <c r="B116" i="36"/>
  <c r="B117" i="36"/>
  <c r="B118" i="36"/>
  <c r="F118" i="36"/>
  <c r="B119" i="36"/>
  <c r="B120" i="36"/>
  <c r="B121" i="36"/>
  <c r="B122" i="36"/>
  <c r="B123" i="36"/>
  <c r="B124" i="36"/>
  <c r="B125" i="36"/>
  <c r="B126" i="36"/>
  <c r="B127" i="36"/>
  <c r="B128" i="36"/>
  <c r="B129" i="36"/>
  <c r="F129" i="36"/>
  <c r="B130" i="36"/>
  <c r="B131" i="36"/>
  <c r="B132" i="36"/>
  <c r="B133" i="36"/>
  <c r="B134" i="36"/>
  <c r="B135" i="36"/>
  <c r="B136" i="36"/>
  <c r="B137" i="36"/>
  <c r="B138" i="36"/>
  <c r="B139" i="36"/>
  <c r="B140" i="36"/>
  <c r="B141" i="36"/>
  <c r="F141" i="36"/>
  <c r="B142" i="36"/>
  <c r="F142" i="36"/>
  <c r="B143" i="36"/>
  <c r="B144" i="36"/>
  <c r="B145" i="36"/>
  <c r="B146" i="36"/>
  <c r="B147" i="36"/>
  <c r="B148" i="36"/>
  <c r="B149" i="36"/>
  <c r="F149" i="36"/>
  <c r="B150" i="36"/>
  <c r="B151" i="36"/>
  <c r="B152" i="36"/>
  <c r="B153" i="36"/>
  <c r="B154" i="36"/>
  <c r="B155" i="36"/>
  <c r="B156" i="36"/>
  <c r="B157" i="36"/>
  <c r="B158" i="36"/>
  <c r="F158" i="36"/>
  <c r="B159" i="36"/>
  <c r="B160" i="36"/>
  <c r="B161" i="36"/>
  <c r="B162" i="36"/>
  <c r="B163" i="36"/>
  <c r="B164" i="36"/>
  <c r="F164" i="36"/>
  <c r="B165" i="36"/>
  <c r="B166" i="36"/>
  <c r="B167" i="36"/>
  <c r="B168" i="36"/>
  <c r="B169" i="36"/>
  <c r="B170" i="36"/>
  <c r="B171" i="36"/>
  <c r="B172" i="36"/>
  <c r="B173" i="36"/>
  <c r="B174" i="36"/>
  <c r="F174" i="36"/>
  <c r="B175" i="36"/>
  <c r="F175" i="36"/>
  <c r="F10" i="36"/>
  <c r="F15" i="36"/>
  <c r="F20" i="36"/>
  <c r="F27" i="36"/>
  <c r="F30" i="36"/>
  <c r="F33" i="36"/>
  <c r="F34" i="36"/>
  <c r="F41" i="36"/>
  <c r="F44" i="36"/>
  <c r="F72" i="36"/>
  <c r="F75" i="36"/>
  <c r="F108" i="36"/>
  <c r="F119" i="36"/>
  <c r="F32" i="38"/>
  <c r="E32" i="38"/>
  <c r="H32" i="38" s="1"/>
  <c r="B176" i="36"/>
  <c r="F35" i="38"/>
  <c r="F36" i="38"/>
  <c r="J36" i="38" s="1"/>
  <c r="F37" i="38"/>
  <c r="J37" i="38" s="1"/>
  <c r="F38" i="38"/>
  <c r="F39" i="38"/>
  <c r="F40" i="38"/>
  <c r="F41" i="38"/>
  <c r="J41" i="38" s="1"/>
  <c r="F42" i="38"/>
  <c r="J42" i="38" s="1"/>
  <c r="F43" i="38"/>
  <c r="J43" i="38" s="1"/>
  <c r="F44" i="38"/>
  <c r="H44" i="38" s="1"/>
  <c r="F45" i="38"/>
  <c r="F46" i="38"/>
  <c r="I47" i="38"/>
  <c r="E35" i="38"/>
  <c r="H35" i="38" s="1"/>
  <c r="E36" i="38"/>
  <c r="E37" i="38"/>
  <c r="E38" i="38"/>
  <c r="E39" i="38"/>
  <c r="H39" i="38" s="1"/>
  <c r="E40" i="38"/>
  <c r="E41" i="38"/>
  <c r="E42" i="38"/>
  <c r="E43" i="38"/>
  <c r="H43" i="38" s="1"/>
  <c r="E44" i="38"/>
  <c r="E45" i="38"/>
  <c r="E46" i="38"/>
  <c r="D35" i="38"/>
  <c r="D36" i="38"/>
  <c r="D37" i="38"/>
  <c r="D38" i="38"/>
  <c r="D39" i="38"/>
  <c r="D40" i="38"/>
  <c r="D41" i="38"/>
  <c r="D42" i="38"/>
  <c r="D43" i="38"/>
  <c r="D44" i="38"/>
  <c r="D45" i="38"/>
  <c r="D46" i="38"/>
  <c r="J45" i="38"/>
  <c r="J39" i="38"/>
  <c r="H37" i="38"/>
  <c r="J35" i="38"/>
  <c r="F31" i="38"/>
  <c r="I31" i="38"/>
  <c r="E31" i="38"/>
  <c r="H31" i="38" s="1"/>
  <c r="D31" i="38"/>
  <c r="J30" i="38"/>
  <c r="H30" i="38"/>
  <c r="J29" i="38"/>
  <c r="H29" i="38"/>
  <c r="J28" i="38"/>
  <c r="H28" i="38"/>
  <c r="J27" i="38"/>
  <c r="H27" i="38"/>
  <c r="J26" i="38"/>
  <c r="H26" i="38"/>
  <c r="J25" i="38"/>
  <c r="H25" i="38"/>
  <c r="J24" i="38"/>
  <c r="H24" i="38"/>
  <c r="J23" i="38"/>
  <c r="H23" i="38"/>
  <c r="J22" i="38"/>
  <c r="H22" i="38"/>
  <c r="J21" i="38"/>
  <c r="H21" i="38"/>
  <c r="J20" i="38"/>
  <c r="H20" i="38"/>
  <c r="J19" i="38"/>
  <c r="H19" i="38"/>
  <c r="F16" i="38"/>
  <c r="I16" i="38"/>
  <c r="E16" i="38"/>
  <c r="D16" i="38"/>
  <c r="J15" i="38"/>
  <c r="H15" i="38"/>
  <c r="J14" i="38"/>
  <c r="H14" i="38"/>
  <c r="J13" i="38"/>
  <c r="H13" i="38"/>
  <c r="J12" i="38"/>
  <c r="H12" i="38"/>
  <c r="J11" i="38"/>
  <c r="H11" i="38"/>
  <c r="J10" i="38"/>
  <c r="H10" i="38"/>
  <c r="J9" i="38"/>
  <c r="H9" i="38"/>
  <c r="J8" i="38"/>
  <c r="H8" i="38"/>
  <c r="J7" i="38"/>
  <c r="H7" i="38"/>
  <c r="J6" i="38"/>
  <c r="H6" i="38"/>
  <c r="J5" i="38"/>
  <c r="H5" i="38"/>
  <c r="J4" i="38"/>
  <c r="H4" i="38"/>
  <c r="F4" i="36"/>
  <c r="F9" i="36"/>
  <c r="F11" i="36"/>
  <c r="F12" i="36"/>
  <c r="F19" i="36"/>
  <c r="F21" i="36"/>
  <c r="F31" i="36"/>
  <c r="F32" i="36"/>
  <c r="F38" i="36"/>
  <c r="F40" i="36"/>
  <c r="F47" i="36"/>
  <c r="F51" i="36"/>
  <c r="F71" i="36"/>
  <c r="F73" i="36"/>
  <c r="F79" i="36"/>
  <c r="F94" i="36"/>
  <c r="F95" i="36"/>
  <c r="F102" i="36"/>
  <c r="F107" i="36"/>
  <c r="F116" i="36"/>
  <c r="F120" i="36"/>
  <c r="F131" i="36"/>
  <c r="F135" i="36"/>
  <c r="F138" i="36"/>
  <c r="F143" i="36"/>
  <c r="F144" i="36"/>
  <c r="F147" i="36"/>
  <c r="F153" i="36"/>
  <c r="F162" i="36"/>
  <c r="F172" i="36"/>
  <c r="F3" i="36"/>
  <c r="F5" i="36"/>
  <c r="F6" i="36"/>
  <c r="F7" i="36"/>
  <c r="F8" i="36"/>
  <c r="F13" i="36"/>
  <c r="F14" i="36"/>
  <c r="F16" i="36"/>
  <c r="F17" i="36"/>
  <c r="F18" i="36"/>
  <c r="F23" i="36"/>
  <c r="F24" i="36"/>
  <c r="F26" i="36"/>
  <c r="F28" i="36"/>
  <c r="F29" i="36"/>
  <c r="F35" i="36"/>
  <c r="F36" i="36"/>
  <c r="F37" i="36"/>
  <c r="F39" i="36"/>
  <c r="F42" i="36"/>
  <c r="F46" i="36"/>
  <c r="F48" i="36"/>
  <c r="F49" i="36"/>
  <c r="F50" i="36"/>
  <c r="F52" i="36"/>
  <c r="F53" i="36"/>
  <c r="F54" i="36"/>
  <c r="F55" i="36"/>
  <c r="F56" i="36"/>
  <c r="F57" i="36"/>
  <c r="F58" i="36"/>
  <c r="F59" i="36"/>
  <c r="F60" i="36"/>
  <c r="F61" i="36"/>
  <c r="F62" i="36"/>
  <c r="F63" i="36"/>
  <c r="F64" i="36"/>
  <c r="F65" i="36"/>
  <c r="F66" i="36"/>
  <c r="F67" i="36"/>
  <c r="F68" i="36"/>
  <c r="F69" i="36"/>
  <c r="F70" i="36"/>
  <c r="F74" i="36"/>
  <c r="F76" i="36"/>
  <c r="F77" i="36"/>
  <c r="F78" i="36"/>
  <c r="F81" i="36"/>
  <c r="F83" i="36"/>
  <c r="F84" i="36"/>
  <c r="F85" i="36"/>
  <c r="F86" i="36"/>
  <c r="F87" i="36"/>
  <c r="F88" i="36"/>
  <c r="F89" i="36"/>
  <c r="F90" i="36"/>
  <c r="F91" i="36"/>
  <c r="F92" i="36"/>
  <c r="F93" i="36"/>
  <c r="F96" i="36"/>
  <c r="F98" i="36"/>
  <c r="F99" i="36"/>
  <c r="F100" i="36"/>
  <c r="F101" i="36"/>
  <c r="F104" i="36"/>
  <c r="F105" i="36"/>
  <c r="F106" i="36"/>
  <c r="F109" i="36"/>
  <c r="F110" i="36"/>
  <c r="F111" i="36"/>
  <c r="F112" i="36"/>
  <c r="F113" i="36"/>
  <c r="F114" i="36"/>
  <c r="F115" i="36"/>
  <c r="F117" i="36"/>
  <c r="F121" i="36"/>
  <c r="F122" i="36"/>
  <c r="F123" i="36"/>
  <c r="F124" i="36"/>
  <c r="F125" i="36"/>
  <c r="F126" i="36"/>
  <c r="F127" i="36"/>
  <c r="F128" i="36"/>
  <c r="F130" i="36"/>
  <c r="F132" i="36"/>
  <c r="F133" i="36"/>
  <c r="F134" i="36"/>
  <c r="F136" i="36"/>
  <c r="F137" i="36"/>
  <c r="F139" i="36"/>
  <c r="F140" i="36"/>
  <c r="F145" i="36"/>
  <c r="F146" i="36"/>
  <c r="F148" i="36"/>
  <c r="F150" i="36"/>
  <c r="F151" i="36"/>
  <c r="F152" i="36"/>
  <c r="F154" i="36"/>
  <c r="F155" i="36"/>
  <c r="F156" i="36"/>
  <c r="F157" i="36"/>
  <c r="F159" i="36"/>
  <c r="F160" i="36"/>
  <c r="F161" i="36"/>
  <c r="F163" i="36"/>
  <c r="F165" i="36"/>
  <c r="F166" i="36"/>
  <c r="F167" i="36"/>
  <c r="F168" i="36"/>
  <c r="F169" i="36"/>
  <c r="F170" i="36"/>
  <c r="F171" i="36"/>
  <c r="F173" i="36"/>
  <c r="J46" i="38"/>
  <c r="J38" i="38"/>
  <c r="T19" i="33" l="1"/>
  <c r="T25" i="33" s="1"/>
  <c r="Q25" i="33"/>
  <c r="X15" i="33"/>
  <c r="H45" i="38"/>
  <c r="H40" i="38"/>
  <c r="H38" i="38"/>
  <c r="J31" i="38"/>
  <c r="L20" i="38" s="1"/>
  <c r="D47" i="38"/>
  <c r="J40" i="38"/>
  <c r="L40" i="38" s="1"/>
  <c r="J16" i="38"/>
  <c r="L7" i="38" s="1"/>
  <c r="L22" i="38"/>
  <c r="L24" i="38"/>
  <c r="H41" i="38"/>
  <c r="H36" i="38"/>
  <c r="H46" i="38"/>
  <c r="H42" i="38"/>
  <c r="F47" i="38"/>
  <c r="J47" i="38" s="1"/>
  <c r="L46" i="38" s="1"/>
  <c r="J44" i="38"/>
  <c r="Z18" i="33"/>
  <c r="Z7" i="33"/>
  <c r="AA13" i="33"/>
  <c r="Z13" i="33"/>
  <c r="AA20" i="33"/>
  <c r="Z20" i="33"/>
  <c r="AA12" i="33"/>
  <c r="Z12" i="33"/>
  <c r="L14" i="38"/>
  <c r="L10" i="38"/>
  <c r="L6" i="38"/>
  <c r="L26" i="38"/>
  <c r="L28" i="38"/>
  <c r="L30" i="38"/>
  <c r="L41" i="38"/>
  <c r="L37" i="38"/>
  <c r="L35" i="38"/>
  <c r="L44" i="38"/>
  <c r="L45" i="38"/>
  <c r="L39" i="38"/>
  <c r="L43" i="38"/>
  <c r="L29" i="38"/>
  <c r="L25" i="38"/>
  <c r="L21" i="38"/>
  <c r="L27" i="38"/>
  <c r="L23" i="38"/>
  <c r="L19" i="38"/>
  <c r="L36" i="38"/>
  <c r="H16" i="38"/>
  <c r="E47" i="38"/>
  <c r="H47" i="38" s="1"/>
  <c r="V7" i="33"/>
  <c r="X7" i="33" s="1"/>
  <c r="Z15" i="33" l="1"/>
  <c r="AA21" i="33"/>
  <c r="AA11" i="33"/>
  <c r="Z17" i="33"/>
  <c r="Z19" i="33"/>
  <c r="U19" i="33"/>
  <c r="U25" i="33" s="1"/>
  <c r="R25" i="33"/>
  <c r="Z11" i="33"/>
  <c r="AA15" i="33"/>
  <c r="AA17" i="33"/>
  <c r="Z21" i="33"/>
  <c r="AA18" i="33"/>
  <c r="AB18" i="33" s="1"/>
  <c r="L4" i="38"/>
  <c r="L8" i="38"/>
  <c r="L12" i="38"/>
  <c r="L42" i="38"/>
  <c r="L13" i="38"/>
  <c r="L5" i="38"/>
  <c r="L38" i="38"/>
  <c r="L11" i="38"/>
  <c r="L9" i="38"/>
  <c r="L15" i="38"/>
  <c r="Z14" i="33"/>
  <c r="AA14" i="33"/>
  <c r="Z16" i="33"/>
  <c r="AA16" i="33"/>
  <c r="Z22" i="33"/>
  <c r="AA22" i="33"/>
  <c r="AB13" i="33"/>
  <c r="AB12" i="33"/>
  <c r="AB20" i="33"/>
  <c r="U7" i="33"/>
  <c r="AB11" i="33" l="1"/>
  <c r="AB21" i="33"/>
  <c r="AA19" i="33"/>
  <c r="AA25" i="33" s="1"/>
  <c r="AB17" i="33"/>
  <c r="V19" i="33"/>
  <c r="S25" i="33"/>
  <c r="Z25" i="33"/>
  <c r="AB22" i="33"/>
  <c r="AB16" i="33"/>
  <c r="AB14" i="33"/>
  <c r="AA7" i="33"/>
  <c r="AB7" i="33" s="1"/>
  <c r="AB31" i="33" s="1"/>
  <c r="AB15" i="33"/>
  <c r="AB19" i="33" l="1"/>
  <c r="X19" i="33"/>
  <c r="X25" i="33" s="1"/>
  <c r="V25" i="33"/>
  <c r="AB25" i="33" l="1"/>
  <c r="AB28" i="33" s="1"/>
  <c r="AB29" i="33" l="1"/>
  <c r="AB33" i="33" s="1"/>
  <c r="AG44" i="33" l="1"/>
  <c r="AG46" i="33"/>
  <c r="AG48" i="33"/>
  <c r="AJ48" i="33" s="1"/>
  <c r="AK48" i="33" s="1"/>
  <c r="AL48" i="33" s="1"/>
  <c r="AG50" i="33"/>
  <c r="AJ50" i="33" s="1"/>
  <c r="AK50" i="33" s="1"/>
  <c r="AL50" i="33" s="1"/>
  <c r="AG51" i="33"/>
  <c r="AJ51" i="33" s="1"/>
  <c r="AK51" i="33" s="1"/>
  <c r="AL51" i="33" s="1"/>
  <c r="AG53" i="33"/>
  <c r="AJ53" i="33" s="1"/>
  <c r="AK53" i="33" s="1"/>
  <c r="AL53" i="33" s="1"/>
  <c r="AG55" i="33"/>
  <c r="AG45" i="33"/>
  <c r="AJ45" i="33" s="1"/>
  <c r="AK45" i="33" s="1"/>
  <c r="AL45" i="33" s="1"/>
  <c r="AG47" i="33"/>
  <c r="AJ47" i="33" s="1"/>
  <c r="AK47" i="33" s="1"/>
  <c r="AL47" i="33" s="1"/>
  <c r="AG49" i="33"/>
  <c r="AJ49" i="33" s="1"/>
  <c r="AK49" i="33" s="1"/>
  <c r="AL49" i="33" s="1"/>
  <c r="AG52" i="33"/>
  <c r="AG54" i="33"/>
  <c r="AJ54" i="33" s="1"/>
  <c r="AK54" i="33" s="1"/>
  <c r="AL54" i="33" s="1"/>
  <c r="AG56" i="33"/>
  <c r="AJ56" i="33" s="1"/>
  <c r="AK56" i="33" s="1"/>
  <c r="AL56" i="33" s="1"/>
  <c r="AC33" i="33" s="1"/>
  <c r="AJ44" i="33"/>
  <c r="AK44" i="33" s="1"/>
  <c r="AL44" i="33" s="1"/>
  <c r="AJ46" i="33"/>
  <c r="AK46" i="33" s="1"/>
  <c r="AL46" i="33" s="1"/>
  <c r="AJ55" i="33"/>
  <c r="AK55" i="33" s="1"/>
  <c r="AL55" i="33" s="1"/>
  <c r="AJ52" i="33"/>
  <c r="AK52" i="33" s="1"/>
  <c r="AL52" i="33" s="1"/>
  <c r="AC7" i="33" l="1"/>
  <c r="AC10" i="33"/>
  <c r="AG10" i="33"/>
  <c r="AF10" i="33"/>
  <c r="AC11" i="33"/>
  <c r="AG7" i="33"/>
  <c r="AF11" i="33"/>
  <c r="AF7" i="33"/>
  <c r="AC15" i="33"/>
  <c r="AC16" i="33"/>
  <c r="AC14" i="33"/>
  <c r="AD14" i="33"/>
  <c r="AC23" i="33"/>
  <c r="AC18" i="33"/>
  <c r="AC19" i="33"/>
  <c r="AC13" i="33"/>
  <c r="AC17" i="33"/>
  <c r="AC20" i="33"/>
  <c r="AC24" i="33"/>
  <c r="AC21" i="33"/>
  <c r="AN21" i="33" s="1"/>
  <c r="AD21" i="33"/>
  <c r="AC22" i="33"/>
  <c r="AP22" i="33" s="1"/>
  <c r="AD22" i="33"/>
  <c r="AC28" i="33"/>
  <c r="AP28" i="33" s="1"/>
  <c r="D37" i="33"/>
  <c r="AC31" i="33"/>
  <c r="AP31" i="33" s="1"/>
  <c r="AC12" i="33"/>
  <c r="AF12" i="33"/>
  <c r="AF13" i="33"/>
  <c r="AG15" i="33"/>
  <c r="AF17" i="33"/>
  <c r="AG19" i="33"/>
  <c r="AG22" i="33"/>
  <c r="AG24" i="33"/>
  <c r="AG28" i="33"/>
  <c r="AF31" i="33"/>
  <c r="AG14" i="33"/>
  <c r="AF16" i="33"/>
  <c r="AF19" i="33"/>
  <c r="AF21" i="33"/>
  <c r="AG23" i="33"/>
  <c r="AG12" i="33"/>
  <c r="AG13" i="33"/>
  <c r="AF15" i="33"/>
  <c r="AG17" i="33"/>
  <c r="AG18" i="33"/>
  <c r="AG20" i="33"/>
  <c r="AF23" i="33"/>
  <c r="AF22" i="33"/>
  <c r="AF14" i="33"/>
  <c r="AG16" i="33"/>
  <c r="AF18" i="33"/>
  <c r="AF20" i="33"/>
  <c r="AG21" i="33"/>
  <c r="AF24" i="33"/>
  <c r="AF28" i="33"/>
  <c r="AG31" i="33"/>
  <c r="AP24" i="33"/>
  <c r="AN20" i="33"/>
  <c r="AO20" i="33" s="1"/>
  <c r="AQ20" i="33" s="1"/>
  <c r="AP21" i="33"/>
  <c r="AP17" i="33"/>
  <c r="AN22" i="33"/>
  <c r="AN13" i="33"/>
  <c r="AD7" i="33" l="1"/>
  <c r="AP7" i="33"/>
  <c r="AN7" i="33"/>
  <c r="AD10" i="33"/>
  <c r="AC25" i="33"/>
  <c r="AP10" i="33"/>
  <c r="AN10" i="33"/>
  <c r="AD11" i="33"/>
  <c r="AG11" i="33"/>
  <c r="AP11" i="33"/>
  <c r="AN11" i="33"/>
  <c r="AP15" i="33"/>
  <c r="AN15" i="33"/>
  <c r="AO15" i="33" s="1"/>
  <c r="AQ15" i="33" s="1"/>
  <c r="AD15" i="33"/>
  <c r="AD16" i="33"/>
  <c r="AP16" i="33"/>
  <c r="AN16" i="33"/>
  <c r="AO16" i="33" s="1"/>
  <c r="AQ16" i="33" s="1"/>
  <c r="AN14" i="33"/>
  <c r="AP14" i="33"/>
  <c r="AD23" i="33"/>
  <c r="AP23" i="33"/>
  <c r="AN23" i="33"/>
  <c r="AD18" i="33"/>
  <c r="AN18" i="33"/>
  <c r="AP18" i="33"/>
  <c r="AD19" i="33"/>
  <c r="AP19" i="33"/>
  <c r="AN19" i="33"/>
  <c r="AD13" i="33"/>
  <c r="AP13" i="33"/>
  <c r="AD17" i="33"/>
  <c r="AN17" i="33"/>
  <c r="AD20" i="33"/>
  <c r="AP20" i="33"/>
  <c r="AD24" i="33"/>
  <c r="AN24" i="33"/>
  <c r="AO21" i="33"/>
  <c r="AQ21" i="33" s="1"/>
  <c r="AD12" i="33"/>
  <c r="AP12" i="33"/>
  <c r="AN12" i="33"/>
  <c r="AF25" i="33"/>
  <c r="AF29" i="33"/>
  <c r="AF33" i="33" s="1"/>
  <c r="AO18" i="33"/>
  <c r="AQ18" i="33"/>
  <c r="AO17" i="33"/>
  <c r="AQ17" i="33"/>
  <c r="AO14" i="33"/>
  <c r="AQ14" i="33" s="1"/>
  <c r="AO19" i="33"/>
  <c r="AQ19" i="33"/>
  <c r="AO12" i="33"/>
  <c r="AO23" i="33"/>
  <c r="AQ23" i="33" s="1"/>
  <c r="AO22" i="33"/>
  <c r="AQ22" i="33"/>
  <c r="AO13" i="33"/>
  <c r="AQ13" i="33" s="1"/>
  <c r="AC29" i="33" l="1"/>
  <c r="Y25" i="33"/>
  <c r="AN25" i="33"/>
  <c r="AO10" i="33"/>
  <c r="AO25" i="33" s="1"/>
  <c r="AQ10" i="33"/>
  <c r="AO11" i="33"/>
  <c r="AQ11" i="33" s="1"/>
  <c r="AO24" i="33"/>
  <c r="AQ24" i="33" s="1"/>
  <c r="AP25" i="33"/>
  <c r="AO7" i="33"/>
  <c r="AQ7" i="33" s="1"/>
  <c r="AQ31" i="33" s="1"/>
  <c r="AG25" i="33"/>
  <c r="AG29" i="33"/>
  <c r="AG33" i="33" s="1"/>
  <c r="AQ12" i="33"/>
  <c r="AP29" i="33" l="1"/>
  <c r="AP33" i="33" s="1"/>
  <c r="D33" i="33" s="1"/>
  <c r="AK25" i="33"/>
  <c r="AI25" i="33"/>
  <c r="AI28" i="33" s="1"/>
  <c r="AQ25" i="33"/>
  <c r="AM25" i="33"/>
  <c r="AM28" i="33" s="1"/>
  <c r="AI31" i="33" l="1"/>
  <c r="AN31" i="33" s="1"/>
  <c r="AN28" i="33"/>
  <c r="AN29" i="33" s="1"/>
  <c r="AN33" i="33" s="1"/>
  <c r="AM31" i="33"/>
  <c r="AO28" i="33"/>
  <c r="AO31" i="33" l="1"/>
  <c r="AQ28" i="33"/>
  <c r="AO29" i="33"/>
  <c r="AO33" i="33" s="1"/>
  <c r="D32" i="33" s="1"/>
  <c r="AQ29" i="33" l="1"/>
  <c r="AQ33" i="33" s="1"/>
  <c r="D35" i="33" s="1"/>
  <c r="D41" i="33"/>
  <c r="D38" i="33"/>
</calcChain>
</file>

<file path=xl/sharedStrings.xml><?xml version="1.0" encoding="utf-8"?>
<sst xmlns="http://schemas.openxmlformats.org/spreadsheetml/2006/main" count="855" uniqueCount="460">
  <si>
    <t>BOSBRU</t>
  </si>
  <si>
    <t>BRULAX</t>
  </si>
  <si>
    <t>BRULIM</t>
  </si>
  <si>
    <t>BRUMIA</t>
  </si>
  <si>
    <t>BRUORD</t>
  </si>
  <si>
    <t>BRURDU</t>
  </si>
  <si>
    <t>BRUSAN</t>
  </si>
  <si>
    <t>BRUSFO</t>
  </si>
  <si>
    <t>BRUSJC</t>
  </si>
  <si>
    <t>BRUSMF</t>
  </si>
  <si>
    <t>BRUTPA</t>
  </si>
  <si>
    <t>BRUTUL</t>
  </si>
  <si>
    <t>Avg Fare</t>
  </si>
  <si>
    <t>Origin</t>
  </si>
  <si>
    <t>Dest</t>
  </si>
  <si>
    <t>Mileage</t>
  </si>
  <si>
    <t>MAD</t>
  </si>
  <si>
    <t>BCN</t>
  </si>
  <si>
    <t>AMS</t>
  </si>
  <si>
    <t>Year</t>
  </si>
  <si>
    <t>Month</t>
  </si>
  <si>
    <t>Airline</t>
  </si>
  <si>
    <t>Opns</t>
  </si>
  <si>
    <t>PPDEW</t>
  </si>
  <si>
    <t>Months</t>
  </si>
  <si>
    <t>CO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</si>
  <si>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</si>
  <si>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</si>
  <si>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</si>
  <si>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</si>
  <si>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</si>
  <si>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</si>
  <si>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</si>
  <si>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</si>
  <si>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</si>
  <si>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</si>
  <si>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</si>
  <si>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</si>
  <si>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DL</t>
  </si>
  <si>
    <t>CO / DL</t>
  </si>
  <si>
    <t>BRUJFK</t>
  </si>
  <si>
    <t>BDA</t>
  </si>
  <si>
    <t>LFCF =</t>
  </si>
  <si>
    <t>CV =</t>
  </si>
  <si>
    <t>RECAP =</t>
  </si>
  <si>
    <t>PLS</t>
  </si>
  <si>
    <t>MXP</t>
  </si>
  <si>
    <t>MIRS Service Code Interline Flag</t>
  </si>
  <si>
    <t>ALOCAL</t>
  </si>
  <si>
    <t>BONLINE</t>
  </si>
  <si>
    <t>BRUZRH</t>
  </si>
  <si>
    <t>AUSBRU</t>
  </si>
  <si>
    <t>Days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</si>
  <si>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</si>
  <si>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</si>
  <si>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</si>
  <si>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</si>
  <si>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</si>
  <si>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</si>
  <si>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</si>
  <si>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</si>
  <si>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</si>
  <si>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</si>
  <si>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</si>
  <si>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</si>
  <si>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</si>
  <si>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SJC</t>
  </si>
  <si>
    <t>ABQ</t>
  </si>
  <si>
    <t>AUS</t>
  </si>
  <si>
    <t>DEN</t>
  </si>
  <si>
    <t>DTW</t>
  </si>
  <si>
    <t>IAD</t>
  </si>
  <si>
    <t>IAH</t>
  </si>
  <si>
    <t>LAS</t>
  </si>
  <si>
    <t>LIT</t>
  </si>
  <si>
    <t>MCI</t>
  </si>
  <si>
    <t>MSP</t>
  </si>
  <si>
    <t>OKC</t>
  </si>
  <si>
    <t>OMA</t>
  </si>
  <si>
    <t>PHX</t>
  </si>
  <si>
    <t>SAT</t>
  </si>
  <si>
    <t>SDF</t>
  </si>
  <si>
    <t>SEA</t>
  </si>
  <si>
    <t>SLC</t>
  </si>
  <si>
    <t>SMF</t>
  </si>
  <si>
    <t>STL</t>
  </si>
  <si>
    <t>TUL</t>
  </si>
  <si>
    <t>TUS</t>
  </si>
  <si>
    <t>BWI</t>
  </si>
  <si>
    <t>EWR</t>
  </si>
  <si>
    <t>IND</t>
  </si>
  <si>
    <t>PIT</t>
  </si>
  <si>
    <t>MSY</t>
  </si>
  <si>
    <t>YYZ</t>
  </si>
  <si>
    <t>ATL</t>
  </si>
  <si>
    <t>DSM</t>
  </si>
  <si>
    <t>BNA</t>
  </si>
  <si>
    <t>RDU</t>
  </si>
  <si>
    <t>ICT</t>
  </si>
  <si>
    <t>CVG</t>
  </si>
  <si>
    <t>LF</t>
  </si>
  <si>
    <t>PHL</t>
  </si>
  <si>
    <t>JFK</t>
  </si>
  <si>
    <t>BUF</t>
  </si>
  <si>
    <t>CID</t>
  </si>
  <si>
    <t>CLE</t>
  </si>
  <si>
    <t>CLT</t>
  </si>
  <si>
    <t>CMH</t>
  </si>
  <si>
    <t>GRR</t>
  </si>
  <si>
    <t>MCO</t>
  </si>
  <si>
    <t>MIA</t>
  </si>
  <si>
    <t>ORF</t>
  </si>
  <si>
    <t>TYS</t>
  </si>
  <si>
    <t>Index</t>
  </si>
  <si>
    <t>PDX</t>
  </si>
  <si>
    <t>ELP</t>
  </si>
  <si>
    <t>HNL</t>
  </si>
  <si>
    <t>ONT</t>
  </si>
  <si>
    <t>FAT</t>
  </si>
  <si>
    <t>YUL</t>
  </si>
  <si>
    <t>SDQ</t>
  </si>
  <si>
    <t>SNA</t>
  </si>
  <si>
    <t>PHF</t>
  </si>
  <si>
    <t>SBA</t>
  </si>
  <si>
    <t>CCS</t>
  </si>
  <si>
    <t>OGG</t>
  </si>
  <si>
    <t>KOA</t>
  </si>
  <si>
    <t>LGA</t>
  </si>
  <si>
    <t>LIH</t>
  </si>
  <si>
    <t>TPA</t>
  </si>
  <si>
    <t>BOS</t>
  </si>
  <si>
    <t>SJU</t>
  </si>
  <si>
    <t>BHM</t>
  </si>
  <si>
    <t>BTR</t>
  </si>
  <si>
    <t>MSN</t>
  </si>
  <si>
    <t>Other On-Line</t>
  </si>
  <si>
    <t>Total Online Connecting</t>
  </si>
  <si>
    <t>Interline Connecting</t>
  </si>
  <si>
    <t>Total Onboard</t>
  </si>
  <si>
    <t>Forecast</t>
  </si>
  <si>
    <t>Growth/</t>
  </si>
  <si>
    <t>Total Mkt</t>
  </si>
  <si>
    <t>POO Demand</t>
  </si>
  <si>
    <t>OB Pax</t>
  </si>
  <si>
    <t>%</t>
  </si>
  <si>
    <t>O&amp;D</t>
  </si>
  <si>
    <t>Main Leg</t>
  </si>
  <si>
    <t>Onboard</t>
  </si>
  <si>
    <t>Up-Down</t>
  </si>
  <si>
    <t>Other</t>
  </si>
  <si>
    <t>Stim.</t>
  </si>
  <si>
    <t>Size</t>
  </si>
  <si>
    <t>Share</t>
  </si>
  <si>
    <t>Demand</t>
  </si>
  <si>
    <t>Prorate</t>
  </si>
  <si>
    <t>Revenue</t>
  </si>
  <si>
    <t>RPMs</t>
  </si>
  <si>
    <t>Local</t>
  </si>
  <si>
    <t xml:space="preserve">adj </t>
  </si>
  <si>
    <t>Fare</t>
  </si>
  <si>
    <t>ORD</t>
  </si>
  <si>
    <t>DCA</t>
  </si>
  <si>
    <t>DFW</t>
  </si>
  <si>
    <t>LAX</t>
  </si>
  <si>
    <t>SAN</t>
  </si>
  <si>
    <t>SFO</t>
  </si>
  <si>
    <t>Non-Directional Market</t>
  </si>
  <si>
    <t>Daily</t>
  </si>
  <si>
    <t>BRUDFW</t>
  </si>
  <si>
    <t>Length of Haul</t>
  </si>
  <si>
    <t>Annual Operations</t>
  </si>
  <si>
    <t>Seats/Opn</t>
  </si>
  <si>
    <t>Onboard Rev/Opn</t>
  </si>
  <si>
    <t>Onboard RPMS/Opn</t>
  </si>
  <si>
    <t>Up-Down Rev/Opn</t>
  </si>
  <si>
    <t>OB</t>
  </si>
  <si>
    <t>Dem LF</t>
  </si>
  <si>
    <t>OB LF</t>
  </si>
  <si>
    <t>Pax/Opn</t>
  </si>
  <si>
    <t>Ttl Seats</t>
  </si>
  <si>
    <t>Load Factor</t>
  </si>
  <si>
    <t>Onboard Yield</t>
  </si>
  <si>
    <t>Ttl O&amp;D Passengers</t>
  </si>
  <si>
    <t>Ttl O&amp;D Revenue</t>
  </si>
  <si>
    <t>Interline</t>
  </si>
  <si>
    <t>NYC - AMS YE Sep 2006 T100</t>
  </si>
  <si>
    <t>ABIBRU</t>
  </si>
  <si>
    <t>ABQBRU</t>
  </si>
  <si>
    <t>ACTBRU</t>
  </si>
  <si>
    <t>AGUBRU</t>
  </si>
  <si>
    <t>AMABRU</t>
  </si>
  <si>
    <t>ANCBRU</t>
  </si>
  <si>
    <t>ANUBRU</t>
  </si>
  <si>
    <t>ATLBRU</t>
  </si>
  <si>
    <t>AUABRU</t>
  </si>
  <si>
    <t>AXABRU</t>
  </si>
  <si>
    <t>AZOBRU</t>
  </si>
  <si>
    <t>BDABRU</t>
  </si>
  <si>
    <t>BGIBRU</t>
  </si>
  <si>
    <t>BGRBRU</t>
  </si>
  <si>
    <t>BHMBRU</t>
  </si>
  <si>
    <t>BJXBRU</t>
  </si>
  <si>
    <t>BNABRU</t>
  </si>
  <si>
    <t>BOGBRU</t>
  </si>
  <si>
    <t>BRUBTR</t>
  </si>
  <si>
    <t>BRUBUR</t>
  </si>
  <si>
    <t>BRUBWI</t>
  </si>
  <si>
    <t>BRUBZE</t>
  </si>
  <si>
    <t>BRUCCS</t>
  </si>
  <si>
    <t>BRUCDG</t>
  </si>
  <si>
    <t>BRUCID</t>
  </si>
  <si>
    <t>BRUCLE</t>
  </si>
  <si>
    <t>BRUCLL</t>
  </si>
  <si>
    <t>BRUCLO</t>
  </si>
  <si>
    <t>BRUCLT</t>
  </si>
  <si>
    <t>BRUCMH</t>
  </si>
  <si>
    <t>BRUCMI</t>
  </si>
  <si>
    <t>BRUCOS</t>
  </si>
  <si>
    <t>BRUCRP</t>
  </si>
  <si>
    <t>BRUCUN</t>
  </si>
  <si>
    <t>BRUCUR</t>
  </si>
  <si>
    <t>BRUCUU</t>
  </si>
  <si>
    <t>BRUCVG</t>
  </si>
  <si>
    <t>BRUDAY</t>
  </si>
  <si>
    <t>BRUDCA</t>
  </si>
  <si>
    <t>BRUDEN</t>
  </si>
  <si>
    <t>BRUDSM</t>
  </si>
  <si>
    <t>BRUEIS</t>
  </si>
  <si>
    <t>BRUELP</t>
  </si>
  <si>
    <t>BRUEVV</t>
  </si>
  <si>
    <t>BRUEYW</t>
  </si>
  <si>
    <t>BRUEZE</t>
  </si>
  <si>
    <t>BRUFAT</t>
  </si>
  <si>
    <t>BRUFLL</t>
  </si>
  <si>
    <t>BRUFPO</t>
  </si>
  <si>
    <t>BRUFSM</t>
  </si>
  <si>
    <t>BRUFWA</t>
  </si>
  <si>
    <t>BRUGCM</t>
  </si>
  <si>
    <t>BRUGDL</t>
  </si>
  <si>
    <t>BRUGGG</t>
  </si>
  <si>
    <t>BRUGGT</t>
  </si>
  <si>
    <t>BRUGIG</t>
  </si>
  <si>
    <t>BRUGND</t>
  </si>
  <si>
    <t>BRUGRK</t>
  </si>
  <si>
    <t>BRUGRU</t>
  </si>
  <si>
    <t>BRUGSO</t>
  </si>
  <si>
    <t>BRUGSP</t>
  </si>
  <si>
    <t>BRUGUA</t>
  </si>
  <si>
    <t>BRUGYE</t>
  </si>
  <si>
    <t>BRUHNL</t>
  </si>
  <si>
    <t>BRUHOU</t>
  </si>
  <si>
    <t>BRUHSV</t>
  </si>
  <si>
    <t>BRUIAD</t>
  </si>
  <si>
    <t>BRUIAH</t>
  </si>
  <si>
    <t>BRUICT</t>
  </si>
  <si>
    <t>BRUIND</t>
  </si>
  <si>
    <t>BRUJAN</t>
  </si>
  <si>
    <t>BRUJAX</t>
  </si>
  <si>
    <t>BRUKIN</t>
  </si>
  <si>
    <t>BRUKOA</t>
  </si>
  <si>
    <t>BRULAS</t>
  </si>
  <si>
    <t>BRULAW</t>
  </si>
  <si>
    <t>BRULBB</t>
  </si>
  <si>
    <t>BRULGW</t>
  </si>
  <si>
    <t>BRULHR</t>
  </si>
  <si>
    <t>BRULIH</t>
  </si>
  <si>
    <t>BRULIR</t>
  </si>
  <si>
    <t>BRULIT</t>
  </si>
  <si>
    <t>BRULPB</t>
  </si>
  <si>
    <t>BRULRD</t>
  </si>
  <si>
    <t>BRULSE</t>
  </si>
  <si>
    <t>BRUMAF</t>
  </si>
  <si>
    <t>BRUMAR</t>
  </si>
  <si>
    <t>BRUMBJ</t>
  </si>
  <si>
    <t>BRUMCI</t>
  </si>
  <si>
    <t>BRUMCO</t>
  </si>
  <si>
    <t>BRUMDE</t>
  </si>
  <si>
    <t>BRUMEM</t>
  </si>
  <si>
    <t>BRUMEX</t>
  </si>
  <si>
    <t>BRUMFE</t>
  </si>
  <si>
    <t>BRUMGA</t>
  </si>
  <si>
    <t>BRUMKE</t>
  </si>
  <si>
    <t>BRUMLI</t>
  </si>
  <si>
    <t>BRUMLU</t>
  </si>
  <si>
    <t>BRUMRY</t>
  </si>
  <si>
    <t>BRUMSP</t>
  </si>
  <si>
    <t>BRUMSY</t>
  </si>
  <si>
    <t>BRUMTY</t>
  </si>
  <si>
    <t>BRUMVD</t>
  </si>
  <si>
    <t>BRUNAS</t>
  </si>
  <si>
    <t>BRUNEV</t>
  </si>
  <si>
    <t>BRUOAK</t>
  </si>
  <si>
    <t>BRUOGG</t>
  </si>
  <si>
    <t>BRUOKC</t>
  </si>
  <si>
    <t>BRUONT</t>
  </si>
  <si>
    <t>BRUORF</t>
  </si>
  <si>
    <t>BRUPAP</t>
  </si>
  <si>
    <t>BRUPDX</t>
  </si>
  <si>
    <t>BRUPHX</t>
  </si>
  <si>
    <t>BRUPLS</t>
  </si>
  <si>
    <t>BRUPOP</t>
  </si>
  <si>
    <t>BRUPOS</t>
  </si>
  <si>
    <t>BRUPTP</t>
  </si>
  <si>
    <t>BRUPTY</t>
  </si>
  <si>
    <t>BRUPUJ</t>
  </si>
  <si>
    <t>BRURST</t>
  </si>
  <si>
    <t>BRURSW</t>
  </si>
  <si>
    <t>BRUSAL</t>
  </si>
  <si>
    <t>BRUSAP</t>
  </si>
  <si>
    <t>BRUSAT</t>
  </si>
  <si>
    <t>BRUSAV</t>
  </si>
  <si>
    <t>BRUSBA</t>
  </si>
  <si>
    <t>BRUSBP</t>
  </si>
  <si>
    <t>BRUSCL</t>
  </si>
  <si>
    <t>BRUSDF</t>
  </si>
  <si>
    <t>BRUSDQ</t>
  </si>
  <si>
    <t>BRUSEA</t>
  </si>
  <si>
    <t>BRUSGF</t>
  </si>
  <si>
    <t>BRUSJD</t>
  </si>
  <si>
    <t>BRUSJO</t>
  </si>
  <si>
    <t>BRUSJT</t>
  </si>
  <si>
    <t>BRUSJU</t>
  </si>
  <si>
    <t>BRUSKB</t>
  </si>
  <si>
    <t>BRUSLC</t>
  </si>
  <si>
    <t>BRUSLP</t>
  </si>
  <si>
    <t>BRUSLU</t>
  </si>
  <si>
    <t>BRUSNA</t>
  </si>
  <si>
    <t>BRUSPS</t>
  </si>
  <si>
    <t>BRUSTI</t>
  </si>
  <si>
    <t>BRUSTL</t>
  </si>
  <si>
    <t>BRUSTT</t>
  </si>
  <si>
    <t>BRUSTX</t>
  </si>
  <si>
    <t>BRUSXM</t>
  </si>
  <si>
    <t>BRUTGU</t>
  </si>
  <si>
    <t>BRUTOL</t>
  </si>
  <si>
    <t>BRUTRC</t>
  </si>
  <si>
    <t>BRUTUS</t>
  </si>
  <si>
    <t>BRUTVC</t>
  </si>
  <si>
    <t>BRUTYR</t>
  </si>
  <si>
    <t>BRUTYS</t>
  </si>
  <si>
    <t>BRUUIO</t>
  </si>
  <si>
    <t>BRUVVI</t>
  </si>
  <si>
    <t>BRUYHZ</t>
  </si>
  <si>
    <t>BRUYUL</t>
  </si>
  <si>
    <t>BRUYYZ</t>
  </si>
  <si>
    <t>Annual Deps</t>
  </si>
  <si>
    <t>Daily Deps</t>
  </si>
  <si>
    <t>Block per Dep</t>
  </si>
  <si>
    <t>Annual Block Hours</t>
  </si>
  <si>
    <t>Number of Seats</t>
  </si>
  <si>
    <t>ASMs per Flight</t>
  </si>
  <si>
    <t>Annual ASMs</t>
  </si>
  <si>
    <t>Revenues</t>
  </si>
  <si>
    <t>Local Pax</t>
  </si>
  <si>
    <t>Local Avg Fare</t>
  </si>
  <si>
    <t>Local Revenues</t>
  </si>
  <si>
    <t>Connect Pax</t>
  </si>
  <si>
    <t>Connect Avg Fare</t>
  </si>
  <si>
    <t>On Board Revenues</t>
  </si>
  <si>
    <t>Upline/Downline Rev</t>
  </si>
  <si>
    <t>Total Revenues</t>
  </si>
  <si>
    <t>Connect Revenues</t>
  </si>
  <si>
    <t>Annual RPMs</t>
  </si>
  <si>
    <t>Annual LF</t>
  </si>
  <si>
    <t>Market:</t>
  </si>
  <si>
    <t>Local Yield</t>
  </si>
  <si>
    <t>Connect Yield</t>
  </si>
  <si>
    <t>On Board Yield</t>
  </si>
  <si>
    <t>DEP</t>
  </si>
  <si>
    <t>BH</t>
  </si>
  <si>
    <t>FH</t>
  </si>
  <si>
    <t>ASM(¢)</t>
  </si>
  <si>
    <t>PB</t>
  </si>
  <si>
    <t>CRS FEES</t>
  </si>
  <si>
    <t>EMB145</t>
  </si>
  <si>
    <t>EMB140</t>
  </si>
  <si>
    <t>CRJ700</t>
  </si>
  <si>
    <t>EMB135</t>
  </si>
  <si>
    <t>Fully Allocated P/(L)</t>
  </si>
  <si>
    <t>Variable P/(L)</t>
  </si>
  <si>
    <t>ERJ145</t>
  </si>
  <si>
    <t>ERJ140</t>
  </si>
  <si>
    <t>ERJ135</t>
  </si>
  <si>
    <t>ATR</t>
  </si>
  <si>
    <t>Seats</t>
  </si>
  <si>
    <t>Comm &amp; Credit Cars</t>
  </si>
  <si>
    <t>Std Burn Rate</t>
  </si>
  <si>
    <t>Misc Rev Per Pax</t>
  </si>
  <si>
    <t>Aircraft</t>
  </si>
  <si>
    <t>Flight Hours per Dep</t>
  </si>
  <si>
    <t>Annual Flight Hours</t>
  </si>
  <si>
    <t>Hub Station Fee</t>
  </si>
  <si>
    <t>Out Station Fee</t>
  </si>
  <si>
    <t>Annual Onboard Pax</t>
  </si>
  <si>
    <t>Stations</t>
  </si>
  <si>
    <t>Fuel</t>
  </si>
  <si>
    <t>Crew</t>
  </si>
  <si>
    <t>Maintenance</t>
  </si>
  <si>
    <t>Passenger Related</t>
  </si>
  <si>
    <t>Total Variable Expenses</t>
  </si>
  <si>
    <t>OB Revenue/ASM</t>
  </si>
  <si>
    <t>Ownership</t>
  </si>
  <si>
    <t>Admin</t>
  </si>
  <si>
    <t>Total Fixed Expenses</t>
  </si>
  <si>
    <t>Total Expenses</t>
  </si>
  <si>
    <t>FAE Profit / (Loss)</t>
  </si>
  <si>
    <t>FAE Margin</t>
  </si>
  <si>
    <t>FAUDNC Profit / (Loss)</t>
  </si>
  <si>
    <t>VAE Profit / (Loss)</t>
  </si>
  <si>
    <t>FAUDNC Margin</t>
  </si>
  <si>
    <t>VAE Margin</t>
  </si>
  <si>
    <t>VAUDNC Profit / (Loss)</t>
  </si>
  <si>
    <t>VAUDNC Margin</t>
  </si>
  <si>
    <t>CASM</t>
  </si>
  <si>
    <t>Pax PDEWs</t>
  </si>
  <si>
    <t>PDEW</t>
  </si>
  <si>
    <t>AUDNC Proxy</t>
  </si>
  <si>
    <t>DFW GRK</t>
  </si>
  <si>
    <t>On-Line Flow @ ORD</t>
  </si>
  <si>
    <t>QSI Points</t>
  </si>
  <si>
    <t>EQP</t>
  </si>
  <si>
    <t>TS</t>
  </si>
  <si>
    <t>ETP</t>
  </si>
  <si>
    <t>NSP</t>
  </si>
  <si>
    <t>QSI</t>
  </si>
  <si>
    <t>TOD</t>
  </si>
  <si>
    <t>PQSI</t>
  </si>
  <si>
    <t>RP</t>
  </si>
  <si>
    <t>AP</t>
  </si>
  <si>
    <t>MPE</t>
  </si>
  <si>
    <t>RF</t>
  </si>
  <si>
    <t>Raw</t>
  </si>
  <si>
    <t>O&amp;D Adj</t>
  </si>
  <si>
    <t>Prorated</t>
  </si>
  <si>
    <t>Miles</t>
  </si>
  <si>
    <t>PREF</t>
  </si>
  <si>
    <t>ORDXXX</t>
  </si>
  <si>
    <t>XXX</t>
  </si>
  <si>
    <t>BOSXXX</t>
  </si>
  <si>
    <t>BUFXXX</t>
  </si>
  <si>
    <t>CLEXXX</t>
  </si>
  <si>
    <t>CMHXXX</t>
  </si>
  <si>
    <t>DCAXXX</t>
  </si>
  <si>
    <t>DTWXXX</t>
  </si>
  <si>
    <t>EWRXXX</t>
  </si>
  <si>
    <t>LASXXX</t>
  </si>
  <si>
    <t>LAXXXX</t>
  </si>
  <si>
    <t>LGAXXX</t>
  </si>
  <si>
    <t>PHLXXX</t>
  </si>
  <si>
    <t>PHXXXX</t>
  </si>
  <si>
    <t>XXXSAN</t>
  </si>
  <si>
    <t>XXXSFO</t>
  </si>
  <si>
    <t>XXXSTL</t>
  </si>
  <si>
    <t>Chicago (ORD) to XXX</t>
  </si>
  <si>
    <t>Intln as a % Local</t>
  </si>
  <si>
    <t>Jet</t>
  </si>
  <si>
    <t>Annual Market Size By Point of Origin</t>
  </si>
  <si>
    <t>Annual</t>
  </si>
  <si>
    <t xml:space="preserve">Spill </t>
  </si>
  <si>
    <t>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</si>
</sst>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0.0"/>
    <numFmt numFmtId="166" formatCode="0.000"/>
    <numFmt numFmtId="167" formatCode="0.0%"/>
    <numFmt numFmtId="168" formatCode="0.0000"/>
    <numFmt numFmtId="169" formatCode="&quot;$&quot;#,##0.00"/>
    <numFmt numFmtId="170" formatCode="&quot;$&quot;#,##0.000"/>
    <numFmt numFmtId="171" formatCode="0.00\¢"/>
    <numFmt numFmtId="172" formatCode="#,##0.00_);[Red]\(#,##0.00\);\ \ \-\ \ \ "/>
    <numFmt numFmtId="173" formatCode="#,##0.000_);[Red]\(#,##0.000\);\ \ \-\ \ \ "/>
    <numFmt numFmtId="174" formatCode="#,##0\ ;[Magenta]\(#,##0\)"/>
    <numFmt numFmtId="175" formatCode="#,##0.0%;[Red]\(#,##0.0%\);\-_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2"/>
      <name val="Helvetica"/>
      <family val="2"/>
    </font>
    <font>
      <b/>
      <sz val="10"/>
      <name val="Arial"/>
      <family val="2"/>
    </font>
    <font>
      <sz val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2"/>
      <color indexed="12"/>
      <name val="Arial"/>
      <family val="2"/>
    </font>
    <font>
      <b/>
      <sz val="12"/>
      <color indexed="12"/>
      <name val="Arial"/>
      <family val="2"/>
    </font>
    <font>
      <u/>
      <sz val="12"/>
      <name val="Arial"/>
      <family val="2"/>
    </font>
    <font>
      <b/>
      <u/>
      <sz val="14"/>
      <name val="Arial"/>
      <family val="2"/>
    </font>
    <font>
      <b/>
      <u/>
      <sz val="8"/>
      <color indexed="18"/>
      <name val="Helv"/>
    </font>
    <font>
      <sz val="8"/>
      <color indexed="17"/>
      <name val="Helv"/>
    </font>
    <font>
      <b/>
      <sz val="10"/>
      <color rgb="FF00B0F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u/>
      <sz val="12"/>
      <color indexed="12"/>
      <name val="Arial"/>
      <family val="2"/>
    </font>
    <font>
      <sz val="12"/>
      <color indexed="16"/>
      <name val="Arial"/>
      <family val="2"/>
    </font>
    <font>
      <u/>
      <sz val="12"/>
      <color indexed="12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2">
    <xf numFmtId="0" fontId="0" fillId="0" borderId="0"/>
    <xf numFmtId="0" fontId="2" fillId="0" borderId="0"/>
    <xf numFmtId="9" fontId="3" fillId="0" borderId="0" applyFont="0" applyFill="0" applyBorder="0" applyAlignment="0" applyProtection="0"/>
    <xf numFmtId="0" fontId="3" fillId="0" borderId="0"/>
    <xf numFmtId="3" fontId="14" fillId="0" borderId="0"/>
    <xf numFmtId="174" fontId="15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8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0" xfId="0" applyFont="1"/>
    <xf numFmtId="1" fontId="0" fillId="0" borderId="0" xfId="0" applyNumberFormat="1" applyAlignment="1">
      <alignment horizontal="center"/>
    </xf>
    <xf numFmtId="1" fontId="9" fillId="0" borderId="0" xfId="0" applyNumberFormat="1" applyFont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5" fontId="9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1" applyAlignment="1">
      <alignment horizontal="center"/>
    </xf>
    <xf numFmtId="169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3" fontId="4" fillId="0" borderId="0" xfId="0" applyNumberFormat="1" applyFont="1"/>
    <xf numFmtId="3" fontId="0" fillId="0" borderId="0" xfId="0" applyNumberFormat="1"/>
    <xf numFmtId="3" fontId="0" fillId="0" borderId="0" xfId="0" applyNumberFormat="1" applyAlignment="1">
      <alignment horizontal="center"/>
    </xf>
    <xf numFmtId="9" fontId="0" fillId="0" borderId="0" xfId="2" applyFont="1" applyAlignment="1">
      <alignment horizontal="center"/>
    </xf>
    <xf numFmtId="9" fontId="4" fillId="0" borderId="0" xfId="2" applyFont="1" applyAlignment="1">
      <alignment horizontal="center"/>
    </xf>
    <xf numFmtId="9" fontId="0" fillId="0" borderId="1" xfId="2" applyFont="1" applyBorder="1" applyAlignment="1">
      <alignment horizontal="center"/>
    </xf>
    <xf numFmtId="9" fontId="6" fillId="0" borderId="0" xfId="2" applyFont="1" applyAlignment="1">
      <alignment horizontal="center"/>
    </xf>
    <xf numFmtId="1" fontId="6" fillId="0" borderId="0" xfId="0" applyNumberFormat="1" applyFont="1" applyAlignment="1">
      <alignment horizontal="center"/>
    </xf>
    <xf numFmtId="3" fontId="0" fillId="0" borderId="1" xfId="0" applyNumberFormat="1" applyBorder="1" applyAlignment="1">
      <alignment horizontal="center"/>
    </xf>
    <xf numFmtId="2" fontId="6" fillId="0" borderId="0" xfId="0" applyNumberFormat="1" applyFont="1" applyAlignment="1">
      <alignment horizontal="center"/>
    </xf>
    <xf numFmtId="164" fontId="0" fillId="0" borderId="0" xfId="0" applyNumberFormat="1"/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9" fontId="9" fillId="0" borderId="0" xfId="2" applyFont="1" applyFill="1" applyBorder="1" applyAlignment="1">
      <alignment horizontal="center"/>
    </xf>
    <xf numFmtId="3" fontId="9" fillId="0" borderId="0" xfId="0" applyNumberFormat="1" applyFont="1" applyAlignment="1">
      <alignment horizontal="center"/>
    </xf>
    <xf numFmtId="167" fontId="0" fillId="0" borderId="0" xfId="2" applyNumberFormat="1" applyFont="1" applyAlignment="1">
      <alignment horizontal="center"/>
    </xf>
    <xf numFmtId="0" fontId="3" fillId="0" borderId="0" xfId="0" applyFont="1"/>
    <xf numFmtId="9" fontId="9" fillId="0" borderId="8" xfId="2" applyFont="1" applyFill="1" applyBorder="1" applyAlignment="1">
      <alignment horizontal="center"/>
    </xf>
    <xf numFmtId="0" fontId="3" fillId="0" borderId="0" xfId="3" applyAlignment="1">
      <alignment horizontal="center"/>
    </xf>
    <xf numFmtId="172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2" fontId="10" fillId="0" borderId="0" xfId="2" applyNumberFormat="1" applyFont="1" applyFill="1" applyBorder="1" applyAlignment="1">
      <alignment horizontal="center"/>
    </xf>
    <xf numFmtId="2" fontId="11" fillId="0" borderId="0" xfId="0" applyNumberFormat="1" applyFont="1" applyAlignment="1">
      <alignment horizontal="center"/>
    </xf>
    <xf numFmtId="9" fontId="10" fillId="0" borderId="0" xfId="2" applyFont="1" applyFill="1" applyBorder="1" applyAlignment="1">
      <alignment horizontal="center"/>
    </xf>
    <xf numFmtId="0" fontId="9" fillId="0" borderId="0" xfId="0" quotePrefix="1" applyFont="1" applyAlignment="1">
      <alignment horizontal="center"/>
    </xf>
    <xf numFmtId="0" fontId="17" fillId="0" borderId="0" xfId="0" applyFont="1" applyAlignment="1">
      <alignment horizontal="center"/>
    </xf>
    <xf numFmtId="3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7" fontId="9" fillId="0" borderId="0" xfId="0" applyNumberFormat="1" applyFont="1" applyAlignment="1">
      <alignment horizontal="center"/>
    </xf>
    <xf numFmtId="9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165" fontId="19" fillId="0" borderId="0" xfId="0" applyNumberFormat="1" applyFont="1" applyAlignment="1">
      <alignment horizontal="center"/>
    </xf>
    <xf numFmtId="167" fontId="9" fillId="0" borderId="8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20" fontId="9" fillId="0" borderId="0" xfId="0" applyNumberFormat="1" applyFont="1" applyAlignment="1">
      <alignment horizontal="center"/>
    </xf>
    <xf numFmtId="9" fontId="18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center" wrapText="1"/>
    </xf>
    <xf numFmtId="3" fontId="10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" fontId="19" fillId="0" borderId="0" xfId="0" applyNumberFormat="1" applyFont="1" applyAlignment="1">
      <alignment horizontal="center"/>
    </xf>
    <xf numFmtId="3" fontId="19" fillId="0" borderId="0" xfId="0" applyNumberFormat="1" applyFont="1" applyAlignment="1">
      <alignment horizontal="center"/>
    </xf>
    <xf numFmtId="9" fontId="17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3" fontId="17" fillId="0" borderId="0" xfId="0" applyNumberFormat="1" applyFont="1" applyAlignment="1">
      <alignment horizontal="center"/>
    </xf>
    <xf numFmtId="166" fontId="20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  <xf numFmtId="0" fontId="18" fillId="0" borderId="0" xfId="0" applyFont="1" applyAlignment="1">
      <alignment horizontal="center" wrapText="1"/>
    </xf>
    <xf numFmtId="166" fontId="17" fillId="0" borderId="0" xfId="0" applyNumberFormat="1" applyFont="1" applyAlignment="1">
      <alignment horizontal="center"/>
    </xf>
    <xf numFmtId="166" fontId="18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1" fontId="9" fillId="0" borderId="0" xfId="0" quotePrefix="1" applyNumberFormat="1" applyFont="1" applyAlignment="1">
      <alignment horizontal="center"/>
    </xf>
    <xf numFmtId="9" fontId="9" fillId="0" borderId="0" xfId="0" quotePrefix="1" applyNumberFormat="1" applyFont="1" applyAlignment="1">
      <alignment horizontal="center"/>
    </xf>
    <xf numFmtId="166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5" fontId="9" fillId="0" borderId="0" xfId="0" applyNumberFormat="1" applyFont="1" applyAlignment="1">
      <alignment horizontal="center"/>
    </xf>
    <xf numFmtId="168" fontId="17" fillId="0" borderId="0" xfId="0" applyNumberFormat="1" applyFont="1" applyAlignment="1">
      <alignment horizontal="center"/>
    </xf>
    <xf numFmtId="5" fontId="17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8" xfId="0" quotePrefix="1" applyFont="1" applyBorder="1" applyAlignment="1">
      <alignment horizontal="center"/>
    </xf>
    <xf numFmtId="0" fontId="9" fillId="0" borderId="9" xfId="0" quotePrefix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2" fontId="10" fillId="0" borderId="8" xfId="0" applyNumberFormat="1" applyFont="1" applyBorder="1" applyAlignment="1">
      <alignment horizontal="center"/>
    </xf>
    <xf numFmtId="165" fontId="9" fillId="0" borderId="8" xfId="0" applyNumberFormat="1" applyFont="1" applyBorder="1" applyAlignment="1">
      <alignment horizontal="center"/>
    </xf>
    <xf numFmtId="164" fontId="9" fillId="0" borderId="8" xfId="0" applyNumberFormat="1" applyFont="1" applyBorder="1" applyAlignment="1">
      <alignment horizontal="center"/>
    </xf>
    <xf numFmtId="166" fontId="10" fillId="0" borderId="8" xfId="0" applyNumberFormat="1" applyFont="1" applyBorder="1" applyAlignment="1">
      <alignment horizontal="center"/>
    </xf>
    <xf numFmtId="166" fontId="10" fillId="0" borderId="9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2" fontId="9" fillId="0" borderId="8" xfId="0" quotePrefix="1" applyNumberFormat="1" applyFont="1" applyBorder="1" applyAlignment="1">
      <alignment horizontal="center"/>
    </xf>
    <xf numFmtId="1" fontId="12" fillId="0" borderId="0" xfId="0" applyNumberFormat="1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6" fontId="12" fillId="0" borderId="0" xfId="0" applyNumberFormat="1" applyFont="1" applyAlignment="1">
      <alignment horizontal="center"/>
    </xf>
    <xf numFmtId="166" fontId="9" fillId="0" borderId="10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166" fontId="9" fillId="0" borderId="10" xfId="0" applyNumberFormat="1" applyFont="1" applyBorder="1" applyAlignment="1">
      <alignment horizontal="center" vertical="top"/>
    </xf>
    <xf numFmtId="1" fontId="18" fillId="0" borderId="0" xfId="0" applyNumberFormat="1" applyFont="1" applyAlignment="1">
      <alignment horizontal="center"/>
    </xf>
    <xf numFmtId="166" fontId="9" fillId="0" borderId="11" xfId="0" applyNumberFormat="1" applyFont="1" applyBorder="1" applyAlignment="1">
      <alignment horizontal="center"/>
    </xf>
    <xf numFmtId="165" fontId="9" fillId="0" borderId="7" xfId="0" applyNumberFormat="1" applyFont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 vertical="top"/>
    </xf>
    <xf numFmtId="3" fontId="19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0" fillId="0" borderId="0" xfId="0" quotePrefix="1" applyFont="1" applyAlignment="1">
      <alignment horizontal="center"/>
    </xf>
    <xf numFmtId="165" fontId="10" fillId="0" borderId="0" xfId="0" applyNumberFormat="1" applyFont="1" applyAlignment="1">
      <alignment horizontal="center"/>
    </xf>
    <xf numFmtId="167" fontId="10" fillId="0" borderId="0" xfId="0" applyNumberFormat="1" applyFont="1" applyAlignment="1">
      <alignment horizontal="center"/>
    </xf>
    <xf numFmtId="9" fontId="10" fillId="0" borderId="0" xfId="0" applyNumberFormat="1" applyFont="1" applyAlignment="1">
      <alignment horizontal="center"/>
    </xf>
    <xf numFmtId="169" fontId="9" fillId="0" borderId="0" xfId="0" applyNumberFormat="1" applyFont="1" applyAlignment="1">
      <alignment horizontal="center"/>
    </xf>
    <xf numFmtId="0" fontId="19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7" fillId="0" borderId="13" xfId="0" applyFont="1" applyBorder="1" applyAlignment="1">
      <alignment horizontal="left"/>
    </xf>
    <xf numFmtId="3" fontId="10" fillId="0" borderId="14" xfId="0" applyNumberFormat="1" applyFont="1" applyBorder="1" applyAlignment="1">
      <alignment horizontal="center"/>
    </xf>
    <xf numFmtId="0" fontId="17" fillId="0" borderId="15" xfId="0" applyFont="1" applyBorder="1" applyAlignment="1">
      <alignment horizontal="left"/>
    </xf>
    <xf numFmtId="0" fontId="10" fillId="0" borderId="16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164" fontId="9" fillId="0" borderId="16" xfId="0" applyNumberFormat="1" applyFont="1" applyBorder="1" applyAlignment="1">
      <alignment horizontal="center"/>
    </xf>
    <xf numFmtId="3" fontId="9" fillId="0" borderId="16" xfId="0" applyNumberFormat="1" applyFont="1" applyBorder="1" applyAlignment="1">
      <alignment horizontal="center"/>
    </xf>
    <xf numFmtId="3" fontId="17" fillId="0" borderId="15" xfId="0" applyNumberFormat="1" applyFont="1" applyBorder="1" applyAlignment="1">
      <alignment horizontal="center"/>
    </xf>
    <xf numFmtId="167" fontId="9" fillId="0" borderId="16" xfId="0" applyNumberFormat="1" applyFont="1" applyBorder="1" applyAlignment="1">
      <alignment horizontal="center"/>
    </xf>
    <xf numFmtId="171" fontId="9" fillId="0" borderId="16" xfId="0" applyNumberFormat="1" applyFont="1" applyBorder="1" applyAlignment="1">
      <alignment horizontal="center"/>
    </xf>
    <xf numFmtId="0" fontId="17" fillId="0" borderId="17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171" fontId="9" fillId="0" borderId="18" xfId="0" applyNumberFormat="1" applyFont="1" applyBorder="1" applyAlignment="1">
      <alignment horizontal="center"/>
    </xf>
    <xf numFmtId="165" fontId="9" fillId="0" borderId="9" xfId="0" applyNumberFormat="1" applyFont="1" applyBorder="1" applyAlignment="1">
      <alignment horizontal="center"/>
    </xf>
    <xf numFmtId="164" fontId="9" fillId="0" borderId="9" xfId="0" applyNumberFormat="1" applyFont="1" applyBorder="1" applyAlignment="1">
      <alignment horizontal="center"/>
    </xf>
    <xf numFmtId="2" fontId="9" fillId="0" borderId="9" xfId="0" applyNumberFormat="1" applyFont="1" applyBorder="1" applyAlignment="1">
      <alignment horizontal="center"/>
    </xf>
    <xf numFmtId="5" fontId="9" fillId="0" borderId="9" xfId="0" applyNumberFormat="1" applyFont="1" applyBorder="1" applyAlignment="1">
      <alignment horizontal="center"/>
    </xf>
    <xf numFmtId="3" fontId="9" fillId="0" borderId="9" xfId="0" applyNumberFormat="1" applyFont="1" applyBorder="1" applyAlignment="1">
      <alignment horizontal="center"/>
    </xf>
    <xf numFmtId="5" fontId="9" fillId="0" borderId="14" xfId="0" applyNumberFormat="1" applyFont="1" applyBorder="1" applyAlignment="1">
      <alignment horizontal="center"/>
    </xf>
    <xf numFmtId="165" fontId="12" fillId="0" borderId="0" xfId="0" applyNumberFormat="1" applyFont="1" applyAlignment="1">
      <alignment horizontal="center"/>
    </xf>
    <xf numFmtId="1" fontId="9" fillId="0" borderId="16" xfId="0" applyNumberFormat="1" applyFont="1" applyBorder="1" applyAlignment="1">
      <alignment horizontal="center"/>
    </xf>
    <xf numFmtId="9" fontId="9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9" fontId="10" fillId="0" borderId="1" xfId="2" applyFont="1" applyFill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  <xf numFmtId="0" fontId="3" fillId="0" borderId="0" xfId="3" applyAlignment="1">
      <alignment horizontal="left"/>
    </xf>
    <xf numFmtId="165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6" fontId="6" fillId="0" borderId="0" xfId="0" applyNumberFormat="1" applyFont="1" applyAlignment="1">
      <alignment horizontal="center"/>
    </xf>
    <xf numFmtId="175" fontId="6" fillId="0" borderId="0" xfId="2" applyNumberFormat="1" applyFont="1" applyAlignment="1">
      <alignment horizontal="center"/>
    </xf>
    <xf numFmtId="170" fontId="6" fillId="0" borderId="0" xfId="0" applyNumberFormat="1" applyFont="1" applyAlignment="1">
      <alignment horizontal="center"/>
    </xf>
    <xf numFmtId="1" fontId="9" fillId="0" borderId="8" xfId="0" applyNumberFormat="1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37" fontId="9" fillId="0" borderId="0" xfId="0" applyNumberFormat="1" applyFont="1" applyAlignment="1">
      <alignment horizontal="center"/>
    </xf>
    <xf numFmtId="0" fontId="17" fillId="2" borderId="0" xfId="0" applyFont="1" applyFill="1" applyAlignment="1">
      <alignment horizontal="center"/>
    </xf>
    <xf numFmtId="0" fontId="18" fillId="3" borderId="0" xfId="0" applyFont="1" applyFill="1" applyAlignment="1">
      <alignment horizontal="center"/>
    </xf>
    <xf numFmtId="165" fontId="9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left"/>
    </xf>
    <xf numFmtId="2" fontId="22" fillId="4" borderId="0" xfId="0" applyNumberFormat="1" applyFont="1" applyFill="1" applyAlignment="1">
      <alignment horizontal="center"/>
    </xf>
    <xf numFmtId="170" fontId="0" fillId="0" borderId="0" xfId="0" applyNumberFormat="1" applyAlignment="1">
      <alignment horizontal="center"/>
    </xf>
    <xf numFmtId="0" fontId="17" fillId="0" borderId="1" xfId="0" applyFont="1" applyBorder="1" applyAlignment="1">
      <alignment horizontal="center"/>
    </xf>
    <xf numFmtId="3" fontId="17" fillId="0" borderId="1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3" fontId="17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2">
    <cellStyle name="Currency 2" xfId="8" xr:uid="{00000000-0005-0000-0000-000000000000}"/>
    <cellStyle name="Currency 3" xfId="11" xr:uid="{204FE0E9-15DB-41F4-BCA8-F477A5AB21B9}"/>
    <cellStyle name="Normal" xfId="0" builtinId="0"/>
    <cellStyle name="Normal 2" xfId="3" xr:uid="{00000000-0005-0000-0000-000002000000}"/>
    <cellStyle name="Normal 3" xfId="6" xr:uid="{00000000-0005-0000-0000-000003000000}"/>
    <cellStyle name="Normal 4" xfId="9" xr:uid="{BFFA1105-3350-48D2-84BD-0E31B88A88F1}"/>
    <cellStyle name="Normal_JFKZRH" xfId="1" xr:uid="{00000000-0005-0000-0000-000005000000}"/>
    <cellStyle name="NormalNSA2" xfId="5" xr:uid="{00000000-0005-0000-0000-000006000000}"/>
    <cellStyle name="NormalT" xfId="4" xr:uid="{00000000-0005-0000-0000-000007000000}"/>
    <cellStyle name="Percent" xfId="2" builtinId="5"/>
    <cellStyle name="Percent 2" xfId="7" xr:uid="{00000000-0005-0000-0000-000009000000}"/>
    <cellStyle name="Percent 3" xfId="10" xr:uid="{9D57407C-10F8-42B2-9EA6-61CC9ED22D7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BS111"/>
  <sheetViews>
    <sheetView tabSelected="1" topLeftCell="U1" zoomScale="85" zoomScaleNormal="85" workbookViewId="0">
      <pane ySplit="5" topLeftCell="A6" activePane="bottomLeft" state="frozenSplit"/>
      <selection activeCell="J19" sqref="J19"/>
      <selection pane="bottomLeft" activeCell="AR16" sqref="AR16"/>
    </sheetView>
  </sheetViews>
  <sheetFormatPr defaultColWidth="9.109375" defaultRowHeight="15" x14ac:dyDescent="0.25"/>
  <cols>
    <col min="1" max="1" width="11.21875" style="27" customWidth="1"/>
    <col min="2" max="3" width="5.33203125" style="27" customWidth="1"/>
    <col min="4" max="4" width="9.88671875" style="27" customWidth="1"/>
    <col min="5" max="7" width="5.33203125" style="27" customWidth="1"/>
    <col min="8" max="16" width="6.88671875" style="27" customWidth="1"/>
    <col min="17" max="19" width="14.21875" style="27" customWidth="1"/>
    <col min="20" max="22" width="8.6640625" style="27" customWidth="1"/>
    <col min="23" max="23" width="11.88671875" style="27" customWidth="1"/>
    <col min="24" max="24" width="10.44140625" style="27" customWidth="1"/>
    <col min="25" max="25" width="11" style="27" customWidth="1"/>
    <col min="26" max="29" width="9.109375" style="27" customWidth="1"/>
    <col min="30" max="30" width="8.44140625" style="27" customWidth="1"/>
    <col min="31" max="31" width="1.44140625" style="27" customWidth="1"/>
    <col min="32" max="32" width="9" style="27" customWidth="1"/>
    <col min="33" max="33" width="9.33203125" style="27" customWidth="1"/>
    <col min="34" max="34" width="1.44140625" style="27" customWidth="1"/>
    <col min="35" max="35" width="8" style="27" customWidth="1"/>
    <col min="36" max="37" width="12.77734375" style="27" customWidth="1"/>
    <col min="38" max="38" width="7.33203125" style="27" customWidth="1"/>
    <col min="39" max="39" width="9.109375" style="27"/>
    <col min="40" max="40" width="10.6640625" style="27" customWidth="1"/>
    <col min="41" max="41" width="12.6640625" style="27" bestFit="1" customWidth="1"/>
    <col min="42" max="44" width="10.6640625" style="27" customWidth="1"/>
    <col min="45" max="45" width="10.88671875" style="27" bestFit="1" customWidth="1"/>
    <col min="46" max="46" width="9.109375" style="27"/>
    <col min="47" max="47" width="10.88671875" style="27" bestFit="1" customWidth="1"/>
    <col min="48" max="16384" width="9.109375" style="27"/>
  </cols>
  <sheetData>
    <row r="1" spans="1:71" ht="15.6" x14ac:dyDescent="0.3">
      <c r="B1" s="60" t="s">
        <v>453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50"/>
      <c r="R1" s="50"/>
      <c r="S1" s="50"/>
      <c r="T1" s="50"/>
      <c r="U1" s="50"/>
      <c r="V1" s="50"/>
      <c r="AG1" s="176"/>
      <c r="AH1" s="176"/>
      <c r="AI1" s="176"/>
    </row>
    <row r="2" spans="1:71" ht="15.6" x14ac:dyDescent="0.3">
      <c r="B2" s="60" t="s">
        <v>437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50"/>
      <c r="R2" s="50"/>
      <c r="S2" s="50"/>
      <c r="T2" s="50"/>
      <c r="U2" s="50"/>
      <c r="V2" s="50"/>
    </row>
    <row r="3" spans="1:71" ht="15.6" x14ac:dyDescent="0.3">
      <c r="C3" s="173" t="s">
        <v>419</v>
      </c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5"/>
      <c r="R3" s="175"/>
      <c r="S3" s="175"/>
      <c r="T3" s="177" t="s">
        <v>414</v>
      </c>
      <c r="U3" s="177"/>
      <c r="V3" s="177"/>
      <c r="X3" s="42" t="s">
        <v>139</v>
      </c>
      <c r="AB3" s="41"/>
      <c r="AC3" s="41"/>
      <c r="AF3" s="51"/>
      <c r="AG3" s="51"/>
      <c r="AI3" s="51"/>
      <c r="AJ3" s="63"/>
      <c r="AK3" s="63"/>
      <c r="AM3" s="64"/>
      <c r="AN3" s="51"/>
      <c r="AO3" s="51"/>
      <c r="AP3" s="51"/>
      <c r="AU3" s="42"/>
    </row>
    <row r="4" spans="1:71" s="42" customFormat="1" ht="14.25" customHeight="1" x14ac:dyDescent="0.3">
      <c r="G4" s="42" t="s">
        <v>431</v>
      </c>
      <c r="I4" s="167" t="s">
        <v>459</v>
      </c>
      <c r="K4" s="42">
        <v>0.4</v>
      </c>
      <c r="L4" s="42">
        <v>0.75</v>
      </c>
      <c r="P4" s="42" t="s">
        <v>424</v>
      </c>
      <c r="Q4" s="174" t="s">
        <v>456</v>
      </c>
      <c r="R4" s="174"/>
      <c r="S4" s="174"/>
      <c r="T4" s="174"/>
      <c r="U4" s="174"/>
      <c r="V4" s="174"/>
      <c r="W4" s="42" t="s">
        <v>140</v>
      </c>
      <c r="X4" s="42" t="s">
        <v>141</v>
      </c>
      <c r="Z4" s="173" t="s">
        <v>142</v>
      </c>
      <c r="AA4" s="173"/>
      <c r="AB4" s="42" t="s">
        <v>167</v>
      </c>
      <c r="AC4" s="42" t="s">
        <v>143</v>
      </c>
      <c r="AD4" s="42" t="s">
        <v>144</v>
      </c>
      <c r="AF4" s="173" t="s">
        <v>414</v>
      </c>
      <c r="AG4" s="173"/>
      <c r="AI4" s="42" t="s">
        <v>145</v>
      </c>
      <c r="AJ4" s="42" t="s">
        <v>432</v>
      </c>
      <c r="AK4" s="42" t="s">
        <v>145</v>
      </c>
      <c r="AL4" s="65"/>
      <c r="AM4" s="66" t="s">
        <v>146</v>
      </c>
      <c r="AN4" s="42" t="s">
        <v>145</v>
      </c>
      <c r="AO4" s="42" t="s">
        <v>147</v>
      </c>
      <c r="AP4" s="42" t="s">
        <v>147</v>
      </c>
      <c r="AQ4" s="42" t="s">
        <v>148</v>
      </c>
    </row>
    <row r="5" spans="1:71" s="44" customFormat="1" ht="17.399999999999999" customHeight="1" x14ac:dyDescent="0.3">
      <c r="C5" s="168" t="s">
        <v>420</v>
      </c>
      <c r="D5" s="168" t="s">
        <v>421</v>
      </c>
      <c r="E5" s="168" t="s">
        <v>422</v>
      </c>
      <c r="F5" s="168" t="s">
        <v>423</v>
      </c>
      <c r="G5" s="44" t="s">
        <v>424</v>
      </c>
      <c r="H5" s="168" t="s">
        <v>425</v>
      </c>
      <c r="I5" s="168" t="s">
        <v>435</v>
      </c>
      <c r="J5" s="44" t="s">
        <v>426</v>
      </c>
      <c r="K5" s="168" t="s">
        <v>427</v>
      </c>
      <c r="L5" s="168" t="s">
        <v>428</v>
      </c>
      <c r="M5" s="44" t="s">
        <v>429</v>
      </c>
      <c r="N5" s="168" t="s">
        <v>430</v>
      </c>
      <c r="O5" s="44" t="s">
        <v>424</v>
      </c>
      <c r="P5" s="44" t="s">
        <v>152</v>
      </c>
      <c r="Q5" s="43" t="s">
        <v>149</v>
      </c>
      <c r="R5" s="43" t="str">
        <f>$B$2</f>
        <v>XXX</v>
      </c>
      <c r="S5" s="43" t="s">
        <v>65</v>
      </c>
      <c r="T5" s="43" t="s">
        <v>149</v>
      </c>
      <c r="U5" s="43" t="str">
        <f>$B$2</f>
        <v>XXX</v>
      </c>
      <c r="V5" s="43" t="s">
        <v>65</v>
      </c>
      <c r="W5" s="44" t="s">
        <v>150</v>
      </c>
      <c r="X5" s="44" t="s">
        <v>151</v>
      </c>
      <c r="Y5" s="44" t="s">
        <v>152</v>
      </c>
      <c r="Z5" s="43" t="s">
        <v>149</v>
      </c>
      <c r="AA5" s="43" t="str">
        <f>$B$2</f>
        <v>XXX</v>
      </c>
      <c r="AB5" s="44" t="s">
        <v>153</v>
      </c>
      <c r="AC5" s="44" t="s">
        <v>415</v>
      </c>
      <c r="AD5" s="44" t="s">
        <v>65</v>
      </c>
      <c r="AF5" s="43" t="s">
        <v>149</v>
      </c>
      <c r="AG5" s="43" t="str">
        <f>$B$2</f>
        <v>XXX</v>
      </c>
      <c r="AI5" s="44" t="s">
        <v>159</v>
      </c>
      <c r="AJ5" s="44" t="s">
        <v>159</v>
      </c>
      <c r="AK5" s="44" t="s">
        <v>159</v>
      </c>
      <c r="AL5" s="44" t="s">
        <v>434</v>
      </c>
      <c r="AM5" s="67" t="s">
        <v>154</v>
      </c>
      <c r="AN5" s="44" t="s">
        <v>155</v>
      </c>
      <c r="AO5" s="44" t="s">
        <v>155</v>
      </c>
      <c r="AP5" s="44" t="s">
        <v>156</v>
      </c>
      <c r="AQ5" s="44" t="s">
        <v>155</v>
      </c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</row>
    <row r="6" spans="1:71" s="42" customFormat="1" ht="12" customHeight="1" x14ac:dyDescent="0.3">
      <c r="A6" s="44" t="s">
        <v>157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52"/>
      <c r="Q6" s="43"/>
      <c r="R6" s="43"/>
      <c r="S6" s="43"/>
      <c r="T6" s="43"/>
      <c r="U6" s="43"/>
      <c r="V6" s="43"/>
      <c r="Y6" s="53"/>
      <c r="AC6" s="45"/>
      <c r="AJ6" s="64" t="s">
        <v>158</v>
      </c>
      <c r="AK6" s="47"/>
      <c r="AL6" s="44"/>
      <c r="AM6" s="64"/>
      <c r="AP6" s="68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</row>
    <row r="7" spans="1:71" ht="15" customHeight="1" x14ac:dyDescent="0.25">
      <c r="A7" s="27" t="s">
        <v>436</v>
      </c>
      <c r="B7" s="41" t="str">
        <f>IF(LEFT(A7,3)=$B$2,RIGHT(A7,3),LEFT(A7,3))</f>
        <v>ORD</v>
      </c>
      <c r="C7" s="169">
        <v>0.7</v>
      </c>
      <c r="D7" s="41">
        <v>12</v>
      </c>
      <c r="E7" s="41">
        <v>1</v>
      </c>
      <c r="F7" s="41">
        <v>1</v>
      </c>
      <c r="G7" s="6">
        <f>C7*D7*E7*F7*7</f>
        <v>58.79999999999999</v>
      </c>
      <c r="H7" s="41">
        <v>1</v>
      </c>
      <c r="I7" s="41">
        <v>1</v>
      </c>
      <c r="J7" s="41">
        <f>G7*H7*I7</f>
        <v>58.79999999999999</v>
      </c>
      <c r="K7" s="41">
        <v>0.62</v>
      </c>
      <c r="L7" s="41">
        <v>1</v>
      </c>
      <c r="M7" s="69">
        <f>EXP((K7*$K$4)+(L7*$L$4))</f>
        <v>2.7128506977432196</v>
      </c>
      <c r="N7" s="41">
        <v>1</v>
      </c>
      <c r="O7" s="70">
        <f>G7*M7*N7</f>
        <v>159.51562102730128</v>
      </c>
      <c r="P7" s="71">
        <v>0.35369999999999996</v>
      </c>
      <c r="Q7" s="30">
        <v>19470</v>
      </c>
      <c r="R7" s="30">
        <v>12067</v>
      </c>
      <c r="S7" s="30">
        <f>Q7+R7</f>
        <v>31537</v>
      </c>
      <c r="T7" s="9">
        <f>Q7/365/2</f>
        <v>26.671232876712327</v>
      </c>
      <c r="U7" s="9">
        <f>R7/365/2</f>
        <v>16.530136986301368</v>
      </c>
      <c r="V7" s="9">
        <f>S7/365/2</f>
        <v>43.201369863013696</v>
      </c>
      <c r="W7" s="38">
        <v>1.1499999999999999</v>
      </c>
      <c r="X7" s="9">
        <f>V7*(W7)</f>
        <v>49.681575342465749</v>
      </c>
      <c r="Y7" s="29">
        <f>P7</f>
        <v>0.35369999999999996</v>
      </c>
      <c r="Z7" s="9">
        <f>T7*($W7)*$Y7</f>
        <v>10.848657328767121</v>
      </c>
      <c r="AA7" s="9">
        <f>U7*($W7)*$Y7</f>
        <v>6.7237158698630113</v>
      </c>
      <c r="AB7" s="9">
        <f>Z7+AA7</f>
        <v>17.572373198630132</v>
      </c>
      <c r="AC7" s="9">
        <f>AB7*($AC$33/$AB$33)</f>
        <v>16.172454428609331</v>
      </c>
      <c r="AD7" s="45">
        <f>AC7/$AC$33</f>
        <v>0.55996750800831874</v>
      </c>
      <c r="AE7" s="46"/>
      <c r="AF7" s="9">
        <f>$AC7*(T7/$V7)</f>
        <v>9.9843893751791128</v>
      </c>
      <c r="AG7" s="9">
        <f>$AC7*(U7/$V7)</f>
        <v>6.1880650534302184</v>
      </c>
      <c r="AH7" s="45"/>
      <c r="AI7" s="47">
        <v>156.57899363434768</v>
      </c>
      <c r="AJ7" s="72">
        <v>1</v>
      </c>
      <c r="AK7" s="73">
        <f>AI7*AJ7</f>
        <v>156.57899363434768</v>
      </c>
      <c r="AL7" s="27">
        <v>794</v>
      </c>
      <c r="AM7" s="64">
        <v>1</v>
      </c>
      <c r="AN7" s="47">
        <f>(AC7*AJ7*AI7)</f>
        <v>2532.2666390289983</v>
      </c>
      <c r="AO7" s="74">
        <f>AM7*AN7</f>
        <v>2532.2666390289983</v>
      </c>
      <c r="AP7" s="30">
        <f>AC7*$D$28</f>
        <v>12840.928816315809</v>
      </c>
      <c r="AQ7" s="74">
        <f>AN7-AO7</f>
        <v>0</v>
      </c>
      <c r="AR7" s="30"/>
      <c r="AS7" s="30"/>
      <c r="AT7" s="30"/>
    </row>
    <row r="8" spans="1:71" ht="15" customHeight="1" x14ac:dyDescent="0.25"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70"/>
      <c r="P8" s="41"/>
      <c r="Q8" s="30"/>
      <c r="R8" s="30"/>
      <c r="S8" s="30"/>
      <c r="T8" s="9"/>
      <c r="U8" s="9"/>
      <c r="V8" s="9"/>
      <c r="W8" s="38"/>
      <c r="X8" s="9"/>
      <c r="Y8" s="29"/>
      <c r="Z8" s="9"/>
      <c r="AA8" s="9"/>
      <c r="AB8" s="9"/>
      <c r="AC8" s="9"/>
      <c r="AD8" s="45"/>
      <c r="AE8" s="46"/>
      <c r="AF8" s="9"/>
      <c r="AG8" s="9"/>
      <c r="AH8" s="45"/>
      <c r="AI8" s="47"/>
      <c r="AJ8" s="72"/>
      <c r="AK8" s="73"/>
      <c r="AM8" s="64"/>
      <c r="AN8" s="47"/>
      <c r="AO8" s="74"/>
      <c r="AP8" s="30"/>
      <c r="AQ8" s="74"/>
      <c r="AR8" s="30"/>
      <c r="AS8" s="30"/>
      <c r="AT8" s="30"/>
    </row>
    <row r="9" spans="1:71" ht="15.6" x14ac:dyDescent="0.3">
      <c r="A9" s="120" t="s">
        <v>418</v>
      </c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6"/>
      <c r="P9" s="55"/>
      <c r="Q9" s="57"/>
      <c r="R9" s="57"/>
      <c r="S9" s="57"/>
      <c r="T9" s="48"/>
      <c r="U9" s="48"/>
      <c r="V9" s="48"/>
      <c r="W9" s="39"/>
      <c r="X9" s="42"/>
      <c r="Y9" s="29"/>
      <c r="Z9" s="9"/>
      <c r="AA9" s="9"/>
      <c r="AB9" s="9"/>
      <c r="AC9" s="9"/>
      <c r="AD9" s="58"/>
      <c r="AE9" s="58"/>
      <c r="AF9" s="9"/>
      <c r="AG9" s="9"/>
      <c r="AH9" s="42"/>
      <c r="AI9" s="42"/>
      <c r="AJ9" s="72"/>
      <c r="AK9" s="73"/>
      <c r="AL9" s="44"/>
      <c r="AM9" s="72"/>
      <c r="AN9" s="75"/>
      <c r="AO9" s="44" t="s">
        <v>433</v>
      </c>
      <c r="AP9" s="30"/>
      <c r="AQ9" s="76"/>
      <c r="AR9" s="6"/>
      <c r="AS9" s="6"/>
    </row>
    <row r="10" spans="1:71" s="42" customFormat="1" ht="15.6" x14ac:dyDescent="0.3">
      <c r="A10" s="27" t="s">
        <v>438</v>
      </c>
      <c r="B10" s="41" t="s">
        <v>130</v>
      </c>
      <c r="C10" s="169">
        <v>0.7</v>
      </c>
      <c r="D10" s="41">
        <v>1</v>
      </c>
      <c r="E10" s="41">
        <v>0.8</v>
      </c>
      <c r="F10" s="41">
        <v>0.5</v>
      </c>
      <c r="G10" s="6">
        <f t="shared" ref="G10" si="0">C10*D10*E10*F10*7</f>
        <v>1.9599999999999997</v>
      </c>
      <c r="H10" s="41">
        <v>1</v>
      </c>
      <c r="I10" s="41">
        <v>1</v>
      </c>
      <c r="J10" s="41">
        <f t="shared" ref="J10" si="1">G10*H10*I10</f>
        <v>1.9599999999999997</v>
      </c>
      <c r="K10" s="41">
        <v>0.62</v>
      </c>
      <c r="L10" s="41">
        <v>1</v>
      </c>
      <c r="M10" s="69">
        <f t="shared" ref="M10" si="2">EXP((K10*$K$4)+(L10*$L$4))</f>
        <v>2.7128506977432196</v>
      </c>
      <c r="N10" s="41">
        <v>1</v>
      </c>
      <c r="O10" s="70">
        <f t="shared" ref="O10" si="3">G10*M10*N10</f>
        <v>5.3171873675767101</v>
      </c>
      <c r="P10" s="71">
        <v>3.7400000000000003E-2</v>
      </c>
      <c r="Q10" s="30">
        <v>11917</v>
      </c>
      <c r="R10" s="30">
        <v>9879</v>
      </c>
      <c r="S10" s="30">
        <f t="shared" ref="S10:S24" si="4">Q10+R10</f>
        <v>21796</v>
      </c>
      <c r="T10" s="9">
        <f t="shared" ref="T10:T24" si="5">Q10/365/2</f>
        <v>16.324657534246576</v>
      </c>
      <c r="U10" s="9">
        <f t="shared" ref="U10:U24" si="6">R10/365/2</f>
        <v>13.532876712328767</v>
      </c>
      <c r="V10" s="9">
        <f t="shared" ref="V10:V24" si="7">S10/365/2</f>
        <v>29.857534246575341</v>
      </c>
      <c r="W10" s="38">
        <v>1.02</v>
      </c>
      <c r="X10" s="9">
        <f t="shared" ref="X10:X24" si="8">V10*(W10)</f>
        <v>30.454684931506847</v>
      </c>
      <c r="Y10" s="29">
        <f t="shared" ref="Y10:Y24" si="9">P10</f>
        <v>3.7400000000000003E-2</v>
      </c>
      <c r="Z10" s="9">
        <f t="shared" ref="Z10:Z24" si="10">T10*($W10)*$Y10</f>
        <v>0.62275303561643847</v>
      </c>
      <c r="AA10" s="9">
        <f t="shared" ref="AA10:AA24" si="11">U10*($W10)*$Y10</f>
        <v>0.51625218082191782</v>
      </c>
      <c r="AB10" s="9">
        <f t="shared" ref="AB10:AB24" si="12">Z10+AA10</f>
        <v>1.1390052164383562</v>
      </c>
      <c r="AC10" s="9">
        <f t="shared" ref="AC10:AC24" si="13">AB10*($AC$33/$AB$33)</f>
        <v>1.0482653508766597</v>
      </c>
      <c r="AD10" s="46">
        <f t="shared" ref="AD10:AD24" si="14">AC10/$AC$33</f>
        <v>3.6295946224678563E-2</v>
      </c>
      <c r="AE10" s="27"/>
      <c r="AF10" s="9">
        <f t="shared" ref="AF10:AF24" si="15">$AC10*(T10/$V10)</f>
        <v>0.57314086008428855</v>
      </c>
      <c r="AG10" s="9">
        <f t="shared" ref="AG10:AG24" si="16">$AC10*(U10/$V10)</f>
        <v>0.47512449079237112</v>
      </c>
      <c r="AH10" s="27"/>
      <c r="AI10" s="47">
        <v>153.77980019239851</v>
      </c>
      <c r="AJ10" s="72">
        <v>1</v>
      </c>
      <c r="AK10" s="73">
        <f t="shared" ref="AK10:AK24" si="17">AI10*AJ10</f>
        <v>153.77980019239851</v>
      </c>
      <c r="AL10" s="166">
        <v>867</v>
      </c>
      <c r="AM10" s="69">
        <f t="shared" ref="AM10:AM24" si="18">SQRT($AL$7)/(SQRT($AL$7)+SQRT(AL10))</f>
        <v>0.4890073321924</v>
      </c>
      <c r="AN10" s="47">
        <f t="shared" ref="AN10:AN24" si="19">(AC10*AJ10*AI10)</f>
        <v>161.20203620642724</v>
      </c>
      <c r="AO10" s="74">
        <f t="shared" ref="AO10:AO24" si="20">AM10*AN10</f>
        <v>78.828977669287653</v>
      </c>
      <c r="AP10" s="30">
        <f t="shared" ref="AP10:AP24" si="21">AC10*$D$28</f>
        <v>832.32268859606779</v>
      </c>
      <c r="AQ10" s="74">
        <f t="shared" ref="AQ10:AQ24" si="22">AN10-AO10</f>
        <v>82.373058537139585</v>
      </c>
      <c r="AR10" s="6"/>
      <c r="AS10" s="6"/>
      <c r="AT10" s="69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</row>
    <row r="11" spans="1:71" x14ac:dyDescent="0.25">
      <c r="A11" s="27" t="s">
        <v>439</v>
      </c>
      <c r="B11" s="41" t="s">
        <v>103</v>
      </c>
      <c r="C11" s="169">
        <v>0.7</v>
      </c>
      <c r="D11" s="41">
        <v>1</v>
      </c>
      <c r="E11" s="41">
        <v>0.8</v>
      </c>
      <c r="F11" s="41">
        <v>0.5</v>
      </c>
      <c r="G11" s="6">
        <f t="shared" ref="G11:G24" si="23">C11*D11*E11*F11*7</f>
        <v>1.9599999999999997</v>
      </c>
      <c r="H11" s="41">
        <v>1</v>
      </c>
      <c r="I11" s="41">
        <v>1</v>
      </c>
      <c r="J11" s="41">
        <f t="shared" ref="J11:J24" si="24">G11*H11*I11</f>
        <v>1.9599999999999997</v>
      </c>
      <c r="K11" s="41">
        <v>0.62</v>
      </c>
      <c r="L11" s="41">
        <v>1</v>
      </c>
      <c r="M11" s="69">
        <f t="shared" ref="M11:M24" si="25">EXP((K11*$K$4)+(L11*$L$4))</f>
        <v>2.7128506977432196</v>
      </c>
      <c r="N11" s="41">
        <v>1</v>
      </c>
      <c r="O11" s="70">
        <f t="shared" ref="O11:O24" si="26">G11*M11*N11</f>
        <v>5.3171873675767101</v>
      </c>
      <c r="P11" s="71">
        <v>3.0499999999999999E-2</v>
      </c>
      <c r="Q11" s="30">
        <v>4147</v>
      </c>
      <c r="R11" s="30">
        <v>2980</v>
      </c>
      <c r="S11" s="30">
        <f t="shared" si="4"/>
        <v>7127</v>
      </c>
      <c r="T11" s="9">
        <f t="shared" si="5"/>
        <v>5.6808219178082195</v>
      </c>
      <c r="U11" s="9">
        <f t="shared" si="6"/>
        <v>4.0821917808219181</v>
      </c>
      <c r="V11" s="9">
        <f t="shared" si="7"/>
        <v>9.7630136986301377</v>
      </c>
      <c r="W11" s="38">
        <v>1.02</v>
      </c>
      <c r="X11" s="9">
        <f t="shared" si="8"/>
        <v>9.9582739726027398</v>
      </c>
      <c r="Y11" s="29">
        <f t="shared" si="9"/>
        <v>3.0499999999999999E-2</v>
      </c>
      <c r="Z11" s="9">
        <f t="shared" si="10"/>
        <v>0.17673036986301369</v>
      </c>
      <c r="AA11" s="9">
        <f t="shared" si="11"/>
        <v>0.12699698630136988</v>
      </c>
      <c r="AB11" s="9">
        <f t="shared" si="12"/>
        <v>0.30372735616438357</v>
      </c>
      <c r="AC11" s="9">
        <f t="shared" si="13"/>
        <v>0.2795306456770113</v>
      </c>
      <c r="AD11" s="46">
        <f t="shared" si="14"/>
        <v>9.6786841949488903E-3</v>
      </c>
      <c r="AF11" s="9">
        <f t="shared" si="15"/>
        <v>0.16265098745931891</v>
      </c>
      <c r="AG11" s="9">
        <f t="shared" si="16"/>
        <v>0.1168796582176924</v>
      </c>
      <c r="AI11" s="47">
        <v>153.48790108768478</v>
      </c>
      <c r="AJ11" s="72">
        <v>1</v>
      </c>
      <c r="AK11" s="73">
        <f t="shared" si="17"/>
        <v>153.48790108768478</v>
      </c>
      <c r="AL11" s="166">
        <v>473</v>
      </c>
      <c r="AM11" s="69">
        <f t="shared" si="18"/>
        <v>0.56438898760347</v>
      </c>
      <c r="AN11" s="47">
        <f t="shared" si="19"/>
        <v>42.904572094649772</v>
      </c>
      <c r="AO11" s="74">
        <f t="shared" si="20"/>
        <v>24.214868008059476</v>
      </c>
      <c r="AP11" s="30">
        <f t="shared" si="21"/>
        <v>221.94733266754699</v>
      </c>
      <c r="AQ11" s="74">
        <f t="shared" si="22"/>
        <v>18.689704086590297</v>
      </c>
      <c r="AR11" s="6"/>
      <c r="AS11" s="6"/>
      <c r="AT11" s="69"/>
    </row>
    <row r="12" spans="1:71" x14ac:dyDescent="0.25">
      <c r="A12" s="27" t="s">
        <v>440</v>
      </c>
      <c r="B12" s="41" t="s">
        <v>105</v>
      </c>
      <c r="C12" s="169">
        <v>0.7</v>
      </c>
      <c r="D12" s="41">
        <v>1</v>
      </c>
      <c r="E12" s="41">
        <v>0.8</v>
      </c>
      <c r="F12" s="41">
        <v>0.5</v>
      </c>
      <c r="G12" s="6">
        <f t="shared" si="23"/>
        <v>1.9599999999999997</v>
      </c>
      <c r="H12" s="41">
        <v>1</v>
      </c>
      <c r="I12" s="41">
        <v>1</v>
      </c>
      <c r="J12" s="41">
        <f t="shared" si="24"/>
        <v>1.9599999999999997</v>
      </c>
      <c r="K12" s="41">
        <v>0.62</v>
      </c>
      <c r="L12" s="41">
        <v>1</v>
      </c>
      <c r="M12" s="69">
        <f t="shared" si="25"/>
        <v>2.7128506977432196</v>
      </c>
      <c r="N12" s="41">
        <v>1</v>
      </c>
      <c r="O12" s="70">
        <f t="shared" si="26"/>
        <v>5.3171873675767101</v>
      </c>
      <c r="P12" s="71">
        <v>4.9149999999999999E-2</v>
      </c>
      <c r="Q12" s="30">
        <v>4740</v>
      </c>
      <c r="R12" s="30">
        <v>3831</v>
      </c>
      <c r="S12" s="30">
        <f t="shared" si="4"/>
        <v>8571</v>
      </c>
      <c r="T12" s="9">
        <f t="shared" si="5"/>
        <v>6.493150684931507</v>
      </c>
      <c r="U12" s="9">
        <f t="shared" si="6"/>
        <v>5.2479452054794518</v>
      </c>
      <c r="V12" s="9">
        <f t="shared" si="7"/>
        <v>11.741095890410959</v>
      </c>
      <c r="W12" s="38">
        <v>1.02</v>
      </c>
      <c r="X12" s="9">
        <f t="shared" si="8"/>
        <v>11.975917808219178</v>
      </c>
      <c r="Y12" s="29">
        <f t="shared" si="9"/>
        <v>4.9149999999999999E-2</v>
      </c>
      <c r="Z12" s="9">
        <f t="shared" si="10"/>
        <v>0.32552112328767124</v>
      </c>
      <c r="AA12" s="9">
        <f t="shared" si="11"/>
        <v>0.26309523698630133</v>
      </c>
      <c r="AB12" s="9">
        <f t="shared" si="12"/>
        <v>0.58861636027397257</v>
      </c>
      <c r="AC12" s="9">
        <f t="shared" si="13"/>
        <v>0.54172371340296854</v>
      </c>
      <c r="AD12" s="46">
        <f t="shared" si="14"/>
        <v>1.8757058748401605E-2</v>
      </c>
      <c r="AF12" s="9">
        <f t="shared" si="15"/>
        <v>0.29958819292148769</v>
      </c>
      <c r="AG12" s="9">
        <f t="shared" si="16"/>
        <v>0.24213552048148085</v>
      </c>
      <c r="AI12" s="47">
        <v>193.88746220483827</v>
      </c>
      <c r="AJ12" s="72">
        <v>1</v>
      </c>
      <c r="AK12" s="73">
        <f t="shared" si="17"/>
        <v>193.88746220483827</v>
      </c>
      <c r="AL12" s="166">
        <v>316</v>
      </c>
      <c r="AM12" s="69">
        <f t="shared" si="18"/>
        <v>0.61317325468996708</v>
      </c>
      <c r="AN12" s="47">
        <f t="shared" si="19"/>
        <v>105.0334360078827</v>
      </c>
      <c r="AO12" s="74">
        <f t="shared" si="20"/>
        <v>64.403693808223821</v>
      </c>
      <c r="AP12" s="30">
        <f t="shared" si="21"/>
        <v>430.12862844195701</v>
      </c>
      <c r="AQ12" s="74">
        <f t="shared" si="22"/>
        <v>40.629742199658878</v>
      </c>
      <c r="AR12" s="6"/>
      <c r="AS12" s="6"/>
      <c r="AT12" s="69"/>
    </row>
    <row r="13" spans="1:71" x14ac:dyDescent="0.25">
      <c r="A13" s="27" t="s">
        <v>441</v>
      </c>
      <c r="B13" s="41" t="s">
        <v>107</v>
      </c>
      <c r="C13" s="169">
        <v>0.7</v>
      </c>
      <c r="D13" s="41">
        <v>1</v>
      </c>
      <c r="E13" s="41">
        <v>0.8</v>
      </c>
      <c r="F13" s="41">
        <v>0.5</v>
      </c>
      <c r="G13" s="6">
        <f t="shared" si="23"/>
        <v>1.9599999999999997</v>
      </c>
      <c r="H13" s="41">
        <v>1</v>
      </c>
      <c r="I13" s="41">
        <v>1</v>
      </c>
      <c r="J13" s="41">
        <f t="shared" si="24"/>
        <v>1.9599999999999997</v>
      </c>
      <c r="K13" s="41">
        <v>0.62</v>
      </c>
      <c r="L13" s="41">
        <v>1</v>
      </c>
      <c r="M13" s="69">
        <f t="shared" si="25"/>
        <v>2.7128506977432196</v>
      </c>
      <c r="N13" s="41">
        <v>1</v>
      </c>
      <c r="O13" s="70">
        <f t="shared" si="26"/>
        <v>5.3171873675767101</v>
      </c>
      <c r="P13" s="71">
        <v>4.5499999999999999E-2</v>
      </c>
      <c r="Q13" s="30">
        <v>6692</v>
      </c>
      <c r="R13" s="30">
        <v>4223</v>
      </c>
      <c r="S13" s="30">
        <f t="shared" si="4"/>
        <v>10915</v>
      </c>
      <c r="T13" s="9">
        <f t="shared" si="5"/>
        <v>9.1671232876712327</v>
      </c>
      <c r="U13" s="9">
        <f t="shared" si="6"/>
        <v>5.7849315068493148</v>
      </c>
      <c r="V13" s="9">
        <f t="shared" si="7"/>
        <v>14.952054794520548</v>
      </c>
      <c r="W13" s="38">
        <v>1.02</v>
      </c>
      <c r="X13" s="9">
        <f t="shared" si="8"/>
        <v>15.251095890410959</v>
      </c>
      <c r="Y13" s="29">
        <f t="shared" si="9"/>
        <v>4.5499999999999999E-2</v>
      </c>
      <c r="Z13" s="9">
        <f t="shared" si="10"/>
        <v>0.42544619178082188</v>
      </c>
      <c r="AA13" s="9">
        <f t="shared" si="11"/>
        <v>0.26847867123287666</v>
      </c>
      <c r="AB13" s="9">
        <f t="shared" si="12"/>
        <v>0.69392486301369849</v>
      </c>
      <c r="AC13" s="9">
        <f t="shared" si="13"/>
        <v>0.63864272042906922</v>
      </c>
      <c r="AD13" s="46">
        <f t="shared" si="14"/>
        <v>2.2112857033851657E-2</v>
      </c>
      <c r="AF13" s="9">
        <f t="shared" si="15"/>
        <v>0.39155264178757043</v>
      </c>
      <c r="AG13" s="9">
        <f t="shared" si="16"/>
        <v>0.24709007864149879</v>
      </c>
      <c r="AI13" s="47">
        <v>168.08780245505483</v>
      </c>
      <c r="AJ13" s="72">
        <v>1</v>
      </c>
      <c r="AK13" s="73">
        <f t="shared" si="17"/>
        <v>168.08780245505483</v>
      </c>
      <c r="AL13" s="166">
        <v>296</v>
      </c>
      <c r="AM13" s="69">
        <f t="shared" si="18"/>
        <v>0.62089811401695671</v>
      </c>
      <c r="AN13" s="47">
        <f t="shared" si="19"/>
        <v>107.3480514308402</v>
      </c>
      <c r="AO13" s="74">
        <f t="shared" si="20"/>
        <v>66.652202676803952</v>
      </c>
      <c r="AP13" s="30">
        <f t="shared" si="21"/>
        <v>507.08232002068098</v>
      </c>
      <c r="AQ13" s="74">
        <f t="shared" si="22"/>
        <v>40.695848754036248</v>
      </c>
      <c r="AR13" s="6"/>
      <c r="AS13" s="6"/>
      <c r="AT13" s="69"/>
    </row>
    <row r="14" spans="1:71" x14ac:dyDescent="0.25">
      <c r="A14" s="27" t="s">
        <v>442</v>
      </c>
      <c r="B14" s="41" t="s">
        <v>161</v>
      </c>
      <c r="C14" s="169">
        <v>0.7</v>
      </c>
      <c r="D14" s="41">
        <v>1</v>
      </c>
      <c r="E14" s="41">
        <v>0.8</v>
      </c>
      <c r="F14" s="41">
        <v>0.5</v>
      </c>
      <c r="G14" s="6">
        <f t="shared" si="23"/>
        <v>1.9599999999999997</v>
      </c>
      <c r="H14" s="41">
        <v>1</v>
      </c>
      <c r="I14" s="41">
        <v>1</v>
      </c>
      <c r="J14" s="41">
        <f t="shared" si="24"/>
        <v>1.9599999999999997</v>
      </c>
      <c r="K14" s="41">
        <v>0.62</v>
      </c>
      <c r="L14" s="41">
        <v>1</v>
      </c>
      <c r="M14" s="69">
        <f t="shared" si="25"/>
        <v>2.7128506977432196</v>
      </c>
      <c r="N14" s="41">
        <v>1</v>
      </c>
      <c r="O14" s="70">
        <f t="shared" si="26"/>
        <v>5.3171873675767101</v>
      </c>
      <c r="P14" s="71">
        <v>2.1250000000000002E-2</v>
      </c>
      <c r="Q14" s="30">
        <v>17897</v>
      </c>
      <c r="R14" s="30">
        <v>19286</v>
      </c>
      <c r="S14" s="30">
        <f t="shared" si="4"/>
        <v>37183</v>
      </c>
      <c r="T14" s="9">
        <f t="shared" si="5"/>
        <v>24.516438356164382</v>
      </c>
      <c r="U14" s="9">
        <f t="shared" si="6"/>
        <v>26.419178082191781</v>
      </c>
      <c r="V14" s="9">
        <f t="shared" si="7"/>
        <v>50.935616438356163</v>
      </c>
      <c r="W14" s="38">
        <v>1.02</v>
      </c>
      <c r="X14" s="9">
        <f t="shared" si="8"/>
        <v>51.954328767123286</v>
      </c>
      <c r="Y14" s="29">
        <f t="shared" si="9"/>
        <v>2.1250000000000002E-2</v>
      </c>
      <c r="Z14" s="9">
        <f t="shared" si="10"/>
        <v>0.53139380136986303</v>
      </c>
      <c r="AA14" s="9">
        <f t="shared" si="11"/>
        <v>0.57263568493150685</v>
      </c>
      <c r="AB14" s="9">
        <f t="shared" si="12"/>
        <v>1.10402948630137</v>
      </c>
      <c r="AC14" s="9">
        <f t="shared" si="13"/>
        <v>1.016075993448726</v>
      </c>
      <c r="AD14" s="46">
        <f t="shared" si="14"/>
        <v>3.5181397141057551E-2</v>
      </c>
      <c r="AF14" s="9">
        <f t="shared" si="15"/>
        <v>0.4890598406463128</v>
      </c>
      <c r="AG14" s="9">
        <f t="shared" si="16"/>
        <v>0.52701615280241321</v>
      </c>
      <c r="AI14" s="47">
        <v>163.8507129450594</v>
      </c>
      <c r="AJ14" s="72">
        <v>1</v>
      </c>
      <c r="AK14" s="73">
        <f t="shared" si="17"/>
        <v>163.8507129450594</v>
      </c>
      <c r="AL14" s="166">
        <v>612</v>
      </c>
      <c r="AM14" s="69">
        <f t="shared" si="18"/>
        <v>0.53249801853483769</v>
      </c>
      <c r="AN14" s="47">
        <f t="shared" si="19"/>
        <v>166.48477593293327</v>
      </c>
      <c r="AO14" s="74">
        <f t="shared" si="20"/>
        <v>88.652813300503396</v>
      </c>
      <c r="AP14" s="30">
        <f t="shared" si="21"/>
        <v>806.76433879828846</v>
      </c>
      <c r="AQ14" s="74">
        <f t="shared" si="22"/>
        <v>77.831962632429878</v>
      </c>
      <c r="AR14" s="6"/>
      <c r="AS14" s="6"/>
      <c r="AT14" s="69"/>
    </row>
    <row r="15" spans="1:71" x14ac:dyDescent="0.25">
      <c r="A15" s="27" t="s">
        <v>443</v>
      </c>
      <c r="B15" s="41" t="s">
        <v>70</v>
      </c>
      <c r="C15" s="169">
        <v>0.7</v>
      </c>
      <c r="D15" s="41">
        <v>1</v>
      </c>
      <c r="E15" s="41">
        <v>0.8</v>
      </c>
      <c r="F15" s="41">
        <v>0.5</v>
      </c>
      <c r="G15" s="6">
        <f t="shared" si="23"/>
        <v>1.9599999999999997</v>
      </c>
      <c r="H15" s="41">
        <v>1</v>
      </c>
      <c r="I15" s="41">
        <v>1</v>
      </c>
      <c r="J15" s="41">
        <f t="shared" si="24"/>
        <v>1.9599999999999997</v>
      </c>
      <c r="K15" s="41">
        <v>0.62</v>
      </c>
      <c r="L15" s="41">
        <v>1</v>
      </c>
      <c r="M15" s="69">
        <f t="shared" si="25"/>
        <v>2.7128506977432196</v>
      </c>
      <c r="N15" s="41">
        <v>1</v>
      </c>
      <c r="O15" s="70">
        <f t="shared" si="26"/>
        <v>5.3171873675767101</v>
      </c>
      <c r="P15" s="71">
        <v>2.8450000000000003E-2</v>
      </c>
      <c r="Q15" s="30">
        <v>11469</v>
      </c>
      <c r="R15" s="30">
        <v>7572</v>
      </c>
      <c r="S15" s="30">
        <f t="shared" si="4"/>
        <v>19041</v>
      </c>
      <c r="T15" s="9">
        <f t="shared" si="5"/>
        <v>15.710958904109589</v>
      </c>
      <c r="U15" s="9">
        <f t="shared" si="6"/>
        <v>10.372602739726027</v>
      </c>
      <c r="V15" s="9">
        <f t="shared" si="7"/>
        <v>26.083561643835615</v>
      </c>
      <c r="W15" s="38">
        <v>1.02</v>
      </c>
      <c r="X15" s="9">
        <f t="shared" si="8"/>
        <v>26.605232876712329</v>
      </c>
      <c r="Y15" s="29">
        <f t="shared" si="9"/>
        <v>2.8450000000000003E-2</v>
      </c>
      <c r="Z15" s="9">
        <f t="shared" si="10"/>
        <v>0.45591631643835617</v>
      </c>
      <c r="AA15" s="9">
        <f t="shared" si="11"/>
        <v>0.3010025589041096</v>
      </c>
      <c r="AB15" s="9">
        <f t="shared" si="12"/>
        <v>0.75691887534246582</v>
      </c>
      <c r="AC15" s="9">
        <f t="shared" si="13"/>
        <v>0.69661825863023052</v>
      </c>
      <c r="AD15" s="46">
        <f t="shared" si="14"/>
        <v>2.412024668489407E-2</v>
      </c>
      <c r="AF15" s="9">
        <f t="shared" si="15"/>
        <v>0.41959533681162303</v>
      </c>
      <c r="AG15" s="9">
        <f t="shared" si="16"/>
        <v>0.27702292181860749</v>
      </c>
      <c r="AI15" s="47">
        <v>154.71616041820866</v>
      </c>
      <c r="AJ15" s="72">
        <v>1</v>
      </c>
      <c r="AK15" s="73">
        <f t="shared" si="17"/>
        <v>154.71616041820866</v>
      </c>
      <c r="AL15" s="166">
        <v>235</v>
      </c>
      <c r="AM15" s="69">
        <f t="shared" si="18"/>
        <v>0.64765537324568778</v>
      </c>
      <c r="AN15" s="47">
        <f t="shared" si="19"/>
        <v>107.77810225248791</v>
      </c>
      <c r="AO15" s="74">
        <f t="shared" si="20"/>
        <v>69.803067042046962</v>
      </c>
      <c r="AP15" s="30">
        <f t="shared" si="21"/>
        <v>553.11489735240309</v>
      </c>
      <c r="AQ15" s="74">
        <f t="shared" si="22"/>
        <v>37.97503521044095</v>
      </c>
      <c r="AR15" s="6"/>
      <c r="AS15" s="6"/>
      <c r="AT15" s="69"/>
    </row>
    <row r="16" spans="1:71" x14ac:dyDescent="0.25">
      <c r="A16" s="27" t="s">
        <v>444</v>
      </c>
      <c r="B16" s="41" t="s">
        <v>89</v>
      </c>
      <c r="C16" s="169">
        <v>0.7</v>
      </c>
      <c r="D16" s="41">
        <v>1</v>
      </c>
      <c r="E16" s="41">
        <v>0.8</v>
      </c>
      <c r="F16" s="41">
        <v>0.5</v>
      </c>
      <c r="G16" s="6">
        <f t="shared" si="23"/>
        <v>1.9599999999999997</v>
      </c>
      <c r="H16" s="41">
        <v>1</v>
      </c>
      <c r="I16" s="41">
        <v>1</v>
      </c>
      <c r="J16" s="41">
        <f t="shared" si="24"/>
        <v>1.9599999999999997</v>
      </c>
      <c r="K16" s="41">
        <v>0.62</v>
      </c>
      <c r="L16" s="41">
        <v>1</v>
      </c>
      <c r="M16" s="69">
        <f t="shared" si="25"/>
        <v>2.7128506977432196</v>
      </c>
      <c r="N16" s="41">
        <v>1</v>
      </c>
      <c r="O16" s="70">
        <f t="shared" si="26"/>
        <v>5.3171873675767101</v>
      </c>
      <c r="P16" s="71">
        <v>1.0500000000000001E-2</v>
      </c>
      <c r="Q16" s="30">
        <v>10580</v>
      </c>
      <c r="R16" s="30">
        <v>8978</v>
      </c>
      <c r="S16" s="30">
        <f t="shared" si="4"/>
        <v>19558</v>
      </c>
      <c r="T16" s="9">
        <f t="shared" si="5"/>
        <v>14.493150684931507</v>
      </c>
      <c r="U16" s="9">
        <f t="shared" si="6"/>
        <v>12.298630136986301</v>
      </c>
      <c r="V16" s="9">
        <f t="shared" si="7"/>
        <v>26.791780821917808</v>
      </c>
      <c r="W16" s="38">
        <v>1.02</v>
      </c>
      <c r="X16" s="9">
        <f t="shared" si="8"/>
        <v>27.327616438356163</v>
      </c>
      <c r="Y16" s="29">
        <f t="shared" si="9"/>
        <v>1.0500000000000001E-2</v>
      </c>
      <c r="Z16" s="9">
        <f t="shared" si="10"/>
        <v>0.15522164383561646</v>
      </c>
      <c r="AA16" s="9">
        <f t="shared" si="11"/>
        <v>0.1317183287671233</v>
      </c>
      <c r="AB16" s="9">
        <f t="shared" si="12"/>
        <v>0.28693997260273973</v>
      </c>
      <c r="AC16" s="9">
        <f t="shared" si="13"/>
        <v>0.26408064398643516</v>
      </c>
      <c r="AD16" s="46">
        <f t="shared" si="14"/>
        <v>9.1437314465218113E-3</v>
      </c>
      <c r="AF16" s="9">
        <f t="shared" si="15"/>
        <v>0.14285577325782206</v>
      </c>
      <c r="AG16" s="9">
        <f t="shared" si="16"/>
        <v>0.12122487072861308</v>
      </c>
      <c r="AI16" s="47">
        <v>159.98440323227774</v>
      </c>
      <c r="AJ16" s="72">
        <v>1</v>
      </c>
      <c r="AK16" s="73">
        <f t="shared" si="17"/>
        <v>159.98440323227774</v>
      </c>
      <c r="AL16" s="166">
        <v>719</v>
      </c>
      <c r="AM16" s="69">
        <f t="shared" si="18"/>
        <v>0.51240021970168459</v>
      </c>
      <c r="AN16" s="47">
        <f t="shared" si="19"/>
        <v>42.248784233365427</v>
      </c>
      <c r="AO16" s="74">
        <f t="shared" si="20"/>
        <v>21.648286323305513</v>
      </c>
      <c r="AP16" s="30">
        <f t="shared" si="21"/>
        <v>209.68003132522952</v>
      </c>
      <c r="AQ16" s="74">
        <f t="shared" si="22"/>
        <v>20.600497910059914</v>
      </c>
      <c r="AR16" s="6"/>
      <c r="AS16" s="6"/>
      <c r="AT16" s="69"/>
    </row>
    <row r="17" spans="1:71" x14ac:dyDescent="0.25">
      <c r="A17" s="27" t="s">
        <v>445</v>
      </c>
      <c r="B17" s="41" t="s">
        <v>73</v>
      </c>
      <c r="C17" s="169">
        <v>0.7</v>
      </c>
      <c r="D17" s="41">
        <v>1</v>
      </c>
      <c r="E17" s="41">
        <v>0.8</v>
      </c>
      <c r="F17" s="41">
        <v>0.5</v>
      </c>
      <c r="G17" s="6">
        <f t="shared" si="23"/>
        <v>1.9599999999999997</v>
      </c>
      <c r="H17" s="41">
        <v>1</v>
      </c>
      <c r="I17" s="41">
        <v>1</v>
      </c>
      <c r="J17" s="41">
        <f t="shared" si="24"/>
        <v>1.9599999999999997</v>
      </c>
      <c r="K17" s="41">
        <v>0.62</v>
      </c>
      <c r="L17" s="41">
        <v>1</v>
      </c>
      <c r="M17" s="69">
        <f t="shared" si="25"/>
        <v>2.7128506977432196</v>
      </c>
      <c r="N17" s="41">
        <v>1</v>
      </c>
      <c r="O17" s="70">
        <f t="shared" si="26"/>
        <v>5.3171873675767101</v>
      </c>
      <c r="P17" s="71">
        <v>1.315E-2</v>
      </c>
      <c r="Q17" s="30">
        <v>5713</v>
      </c>
      <c r="R17" s="30">
        <v>21527</v>
      </c>
      <c r="S17" s="30">
        <f t="shared" si="4"/>
        <v>27240</v>
      </c>
      <c r="T17" s="9">
        <f t="shared" si="5"/>
        <v>7.8260273972602743</v>
      </c>
      <c r="U17" s="9">
        <f t="shared" si="6"/>
        <v>29.489041095890411</v>
      </c>
      <c r="V17" s="9">
        <f t="shared" si="7"/>
        <v>37.315068493150683</v>
      </c>
      <c r="W17" s="38">
        <v>1.02</v>
      </c>
      <c r="X17" s="9">
        <f t="shared" si="8"/>
        <v>38.061369863013695</v>
      </c>
      <c r="Y17" s="29">
        <f t="shared" si="9"/>
        <v>1.315E-2</v>
      </c>
      <c r="Z17" s="9">
        <f t="shared" si="10"/>
        <v>0.10497050547945205</v>
      </c>
      <c r="AA17" s="9">
        <f t="shared" si="11"/>
        <v>0.39553650821917813</v>
      </c>
      <c r="AB17" s="9">
        <f t="shared" si="12"/>
        <v>0.50050701369863015</v>
      </c>
      <c r="AC17" s="9">
        <f t="shared" si="13"/>
        <v>0.46063367643884612</v>
      </c>
      <c r="AD17" s="46">
        <f t="shared" si="14"/>
        <v>1.5949334903913596E-2</v>
      </c>
      <c r="AF17" s="9">
        <f t="shared" si="15"/>
        <v>9.6607936618763893E-2</v>
      </c>
      <c r="AG17" s="9">
        <f t="shared" si="16"/>
        <v>0.36402573982008229</v>
      </c>
      <c r="AI17" s="47">
        <v>181.933084599267</v>
      </c>
      <c r="AJ17" s="72">
        <v>1</v>
      </c>
      <c r="AK17" s="73">
        <f t="shared" si="17"/>
        <v>181.933084599267</v>
      </c>
      <c r="AL17" s="166">
        <v>1514</v>
      </c>
      <c r="AM17" s="69">
        <f t="shared" si="18"/>
        <v>0.42001459314423062</v>
      </c>
      <c r="AN17" s="47">
        <f t="shared" si="19"/>
        <v>83.804505624819981</v>
      </c>
      <c r="AO17" s="74">
        <f t="shared" si="20"/>
        <v>35.199115333662149</v>
      </c>
      <c r="AP17" s="30">
        <f t="shared" si="21"/>
        <v>365.74313909244381</v>
      </c>
      <c r="AQ17" s="74">
        <f t="shared" si="22"/>
        <v>48.605390291157832</v>
      </c>
      <c r="AR17" s="6"/>
      <c r="AS17" s="6"/>
      <c r="AT17" s="69"/>
    </row>
    <row r="18" spans="1:71" x14ac:dyDescent="0.25">
      <c r="A18" s="27" t="s">
        <v>446</v>
      </c>
      <c r="B18" s="41" t="s">
        <v>163</v>
      </c>
      <c r="C18" s="169">
        <v>0.7</v>
      </c>
      <c r="D18" s="41">
        <v>1</v>
      </c>
      <c r="E18" s="41">
        <v>0.8</v>
      </c>
      <c r="F18" s="41">
        <v>0.5</v>
      </c>
      <c r="G18" s="6">
        <f t="shared" si="23"/>
        <v>1.9599999999999997</v>
      </c>
      <c r="H18" s="41">
        <v>1</v>
      </c>
      <c r="I18" s="41">
        <v>1</v>
      </c>
      <c r="J18" s="41">
        <f t="shared" si="24"/>
        <v>1.9599999999999997</v>
      </c>
      <c r="K18" s="41">
        <v>0.62</v>
      </c>
      <c r="L18" s="41">
        <v>1</v>
      </c>
      <c r="M18" s="69">
        <f t="shared" si="25"/>
        <v>2.7128506977432196</v>
      </c>
      <c r="N18" s="41">
        <v>1</v>
      </c>
      <c r="O18" s="70">
        <f t="shared" si="26"/>
        <v>5.3171873675767101</v>
      </c>
      <c r="P18" s="71">
        <v>1.6399999999999998E-2</v>
      </c>
      <c r="Q18" s="30">
        <v>14248</v>
      </c>
      <c r="R18" s="30">
        <v>10588</v>
      </c>
      <c r="S18" s="30">
        <f t="shared" si="4"/>
        <v>24836</v>
      </c>
      <c r="T18" s="9">
        <f t="shared" si="5"/>
        <v>19.517808219178082</v>
      </c>
      <c r="U18" s="9">
        <f t="shared" si="6"/>
        <v>14.504109589041096</v>
      </c>
      <c r="V18" s="9">
        <f t="shared" si="7"/>
        <v>34.021917808219179</v>
      </c>
      <c r="W18" s="38">
        <v>1.02</v>
      </c>
      <c r="X18" s="9">
        <f t="shared" si="8"/>
        <v>34.702356164383566</v>
      </c>
      <c r="Y18" s="29">
        <f t="shared" si="9"/>
        <v>1.6399999999999998E-2</v>
      </c>
      <c r="Z18" s="9">
        <f t="shared" si="10"/>
        <v>0.32649389589041095</v>
      </c>
      <c r="AA18" s="9">
        <f t="shared" si="11"/>
        <v>0.24262474520547944</v>
      </c>
      <c r="AB18" s="9">
        <f t="shared" si="12"/>
        <v>0.56911864109589039</v>
      </c>
      <c r="AC18" s="9">
        <f t="shared" si="13"/>
        <v>0.52377929739808093</v>
      </c>
      <c r="AD18" s="46">
        <f t="shared" si="14"/>
        <v>1.8135737479123767E-2</v>
      </c>
      <c r="AF18" s="9">
        <f t="shared" si="15"/>
        <v>0.30048346872796977</v>
      </c>
      <c r="AG18" s="9">
        <f t="shared" si="16"/>
        <v>0.22329582867011116</v>
      </c>
      <c r="AI18" s="47">
        <v>227.87403007866988</v>
      </c>
      <c r="AJ18" s="72">
        <v>1</v>
      </c>
      <c r="AK18" s="73">
        <f t="shared" si="17"/>
        <v>227.87403007866988</v>
      </c>
      <c r="AL18" s="166">
        <v>1745</v>
      </c>
      <c r="AM18" s="69">
        <f t="shared" si="18"/>
        <v>0.40282374708626772</v>
      </c>
      <c r="AN18" s="47">
        <f t="shared" si="19"/>
        <v>119.35569936987487</v>
      </c>
      <c r="AO18" s="74">
        <f t="shared" si="20"/>
        <v>48.079310056275077</v>
      </c>
      <c r="AP18" s="30">
        <f t="shared" si="21"/>
        <v>415.88076213407624</v>
      </c>
      <c r="AQ18" s="74">
        <f t="shared" si="22"/>
        <v>71.276389313599793</v>
      </c>
      <c r="AR18" s="6"/>
      <c r="AS18" s="6"/>
      <c r="AT18" s="69"/>
    </row>
    <row r="19" spans="1:71" ht="15.6" x14ac:dyDescent="0.3">
      <c r="A19" s="27" t="s">
        <v>447</v>
      </c>
      <c r="B19" s="41" t="s">
        <v>127</v>
      </c>
      <c r="C19" s="169">
        <v>0.7</v>
      </c>
      <c r="D19" s="41">
        <v>1</v>
      </c>
      <c r="E19" s="41">
        <v>0.8</v>
      </c>
      <c r="F19" s="41">
        <v>0.5</v>
      </c>
      <c r="G19" s="6">
        <f t="shared" si="23"/>
        <v>1.9599999999999997</v>
      </c>
      <c r="H19" s="41">
        <v>1</v>
      </c>
      <c r="I19" s="41">
        <v>1</v>
      </c>
      <c r="J19" s="41">
        <f t="shared" si="24"/>
        <v>1.9599999999999997</v>
      </c>
      <c r="K19" s="41">
        <v>0.62</v>
      </c>
      <c r="L19" s="41">
        <v>1</v>
      </c>
      <c r="M19" s="69">
        <f t="shared" si="25"/>
        <v>2.7128506977432196</v>
      </c>
      <c r="N19" s="41">
        <v>1</v>
      </c>
      <c r="O19" s="70">
        <f t="shared" si="26"/>
        <v>5.3171873675767101</v>
      </c>
      <c r="P19" s="71">
        <v>4.2249999999999996E-2</v>
      </c>
      <c r="Q19" s="30">
        <v>11724</v>
      </c>
      <c r="R19" s="30">
        <v>13607</v>
      </c>
      <c r="S19" s="30">
        <f t="shared" si="4"/>
        <v>25331</v>
      </c>
      <c r="T19" s="9">
        <f t="shared" si="5"/>
        <v>16.06027397260274</v>
      </c>
      <c r="U19" s="9">
        <f t="shared" si="6"/>
        <v>18.639726027397259</v>
      </c>
      <c r="V19" s="9">
        <f t="shared" si="7"/>
        <v>34.700000000000003</v>
      </c>
      <c r="W19" s="38">
        <v>1.02</v>
      </c>
      <c r="X19" s="9">
        <f t="shared" si="8"/>
        <v>35.394000000000005</v>
      </c>
      <c r="Y19" s="29">
        <f t="shared" si="9"/>
        <v>4.2249999999999996E-2</v>
      </c>
      <c r="Z19" s="9">
        <f t="shared" si="10"/>
        <v>0.69211750684931495</v>
      </c>
      <c r="AA19" s="9">
        <f t="shared" si="11"/>
        <v>0.80327899315068485</v>
      </c>
      <c r="AB19" s="9">
        <f t="shared" si="12"/>
        <v>1.4953964999999998</v>
      </c>
      <c r="AC19" s="9">
        <f t="shared" si="13"/>
        <v>1.3762644052447732</v>
      </c>
      <c r="AD19" s="46">
        <f t="shared" si="14"/>
        <v>4.7652837902090524E-2</v>
      </c>
      <c r="AF19" s="9">
        <f t="shared" si="15"/>
        <v>0.63697934890409857</v>
      </c>
      <c r="AG19" s="9">
        <f t="shared" si="16"/>
        <v>0.73928505634067454</v>
      </c>
      <c r="AI19" s="47">
        <v>153.21957198476957</v>
      </c>
      <c r="AJ19" s="72">
        <v>1</v>
      </c>
      <c r="AK19" s="73">
        <f t="shared" si="17"/>
        <v>153.21957198476957</v>
      </c>
      <c r="AL19" s="166">
        <v>733</v>
      </c>
      <c r="AM19" s="69">
        <f t="shared" si="18"/>
        <v>0.50999088990880903</v>
      </c>
      <c r="AN19" s="47">
        <f t="shared" si="19"/>
        <v>210.87064310947761</v>
      </c>
      <c r="AO19" s="74">
        <f t="shared" si="20"/>
        <v>107.54210693504535</v>
      </c>
      <c r="AP19" s="30">
        <f t="shared" si="21"/>
        <v>1092.75393776435</v>
      </c>
      <c r="AQ19" s="74">
        <f t="shared" si="22"/>
        <v>103.32853617443226</v>
      </c>
      <c r="AR19" s="62"/>
      <c r="AS19" s="62"/>
      <c r="AT19" s="77"/>
      <c r="AU19" s="78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42"/>
      <c r="BL19" s="42"/>
      <c r="BM19" s="42"/>
      <c r="BN19" s="42"/>
      <c r="BO19" s="42"/>
      <c r="BP19" s="42"/>
      <c r="BQ19" s="42"/>
      <c r="BR19" s="42"/>
      <c r="BS19" s="42"/>
    </row>
    <row r="20" spans="1:71" x14ac:dyDescent="0.25">
      <c r="A20" s="27" t="s">
        <v>448</v>
      </c>
      <c r="B20" s="41" t="s">
        <v>101</v>
      </c>
      <c r="C20" s="169">
        <v>0.7</v>
      </c>
      <c r="D20" s="41">
        <v>1</v>
      </c>
      <c r="E20" s="41">
        <v>0.8</v>
      </c>
      <c r="F20" s="41">
        <v>0.5</v>
      </c>
      <c r="G20" s="6">
        <f t="shared" si="23"/>
        <v>1.9599999999999997</v>
      </c>
      <c r="H20" s="41">
        <v>1</v>
      </c>
      <c r="I20" s="41">
        <v>1</v>
      </c>
      <c r="J20" s="41">
        <f t="shared" si="24"/>
        <v>1.9599999999999997</v>
      </c>
      <c r="K20" s="41">
        <v>0.62</v>
      </c>
      <c r="L20" s="41">
        <v>1</v>
      </c>
      <c r="M20" s="69">
        <f t="shared" si="25"/>
        <v>2.7128506977432196</v>
      </c>
      <c r="N20" s="41">
        <v>1</v>
      </c>
      <c r="O20" s="70">
        <f t="shared" si="26"/>
        <v>5.3171873675767101</v>
      </c>
      <c r="P20" s="71">
        <v>1.15E-2</v>
      </c>
      <c r="Q20" s="30">
        <v>27521</v>
      </c>
      <c r="R20" s="30">
        <v>19336</v>
      </c>
      <c r="S20" s="30">
        <f t="shared" si="4"/>
        <v>46857</v>
      </c>
      <c r="T20" s="9">
        <f t="shared" si="5"/>
        <v>37.700000000000003</v>
      </c>
      <c r="U20" s="9">
        <f t="shared" si="6"/>
        <v>26.487671232876714</v>
      </c>
      <c r="V20" s="9">
        <f t="shared" si="7"/>
        <v>64.18767123287671</v>
      </c>
      <c r="W20" s="38">
        <v>1.02</v>
      </c>
      <c r="X20" s="9">
        <f t="shared" si="8"/>
        <v>65.471424657534243</v>
      </c>
      <c r="Y20" s="29">
        <f t="shared" si="9"/>
        <v>1.15E-2</v>
      </c>
      <c r="Z20" s="9">
        <f t="shared" si="10"/>
        <v>0.44222099999999998</v>
      </c>
      <c r="AA20" s="9">
        <f t="shared" si="11"/>
        <v>0.31070038356164387</v>
      </c>
      <c r="AB20" s="9">
        <f t="shared" si="12"/>
        <v>0.75292138356164384</v>
      </c>
      <c r="AC20" s="9">
        <f t="shared" si="13"/>
        <v>0.692939230594386</v>
      </c>
      <c r="AD20" s="46">
        <f t="shared" si="14"/>
        <v>2.3992861186903105E-2</v>
      </c>
      <c r="AF20" s="9">
        <f t="shared" si="15"/>
        <v>0.40699106996154466</v>
      </c>
      <c r="AG20" s="9">
        <f t="shared" si="16"/>
        <v>0.2859481606328414</v>
      </c>
      <c r="AI20" s="47">
        <v>109.72658509734654</v>
      </c>
      <c r="AJ20" s="72">
        <v>1</v>
      </c>
      <c r="AK20" s="73">
        <f t="shared" si="17"/>
        <v>109.72658509734654</v>
      </c>
      <c r="AL20" s="166">
        <v>678</v>
      </c>
      <c r="AM20" s="69">
        <f t="shared" si="18"/>
        <v>0.51973176885424299</v>
      </c>
      <c r="AN20" s="47">
        <f t="shared" si="19"/>
        <v>76.033855453104735</v>
      </c>
      <c r="AO20" s="74">
        <f t="shared" si="20"/>
        <v>39.517210187449955</v>
      </c>
      <c r="AP20" s="30">
        <f t="shared" si="21"/>
        <v>550.19374909194244</v>
      </c>
      <c r="AQ20" s="74">
        <f t="shared" si="22"/>
        <v>36.51664526565478</v>
      </c>
      <c r="AR20" s="6"/>
      <c r="AS20" s="6"/>
      <c r="AT20" s="69"/>
    </row>
    <row r="21" spans="1:71" x14ac:dyDescent="0.25">
      <c r="A21" s="27" t="s">
        <v>449</v>
      </c>
      <c r="B21" s="41" t="s">
        <v>79</v>
      </c>
      <c r="C21" s="169">
        <v>0.7</v>
      </c>
      <c r="D21" s="41">
        <v>1</v>
      </c>
      <c r="E21" s="41">
        <v>0.8</v>
      </c>
      <c r="F21" s="41">
        <v>0.5</v>
      </c>
      <c r="G21" s="6">
        <f t="shared" si="23"/>
        <v>1.9599999999999997</v>
      </c>
      <c r="H21" s="41">
        <v>1</v>
      </c>
      <c r="I21" s="41">
        <v>1</v>
      </c>
      <c r="J21" s="41">
        <f t="shared" si="24"/>
        <v>1.9599999999999997</v>
      </c>
      <c r="K21" s="41">
        <v>0.62</v>
      </c>
      <c r="L21" s="41">
        <v>1</v>
      </c>
      <c r="M21" s="69">
        <f t="shared" si="25"/>
        <v>2.7128506977432196</v>
      </c>
      <c r="N21" s="41">
        <v>1</v>
      </c>
      <c r="O21" s="70">
        <f t="shared" si="26"/>
        <v>5.3171873675767101</v>
      </c>
      <c r="P21" s="71">
        <v>1.66E-2</v>
      </c>
      <c r="Q21" s="30">
        <v>8221</v>
      </c>
      <c r="R21" s="30">
        <v>9942</v>
      </c>
      <c r="S21" s="30">
        <f t="shared" si="4"/>
        <v>18163</v>
      </c>
      <c r="T21" s="9">
        <f t="shared" si="5"/>
        <v>11.261643835616438</v>
      </c>
      <c r="U21" s="9">
        <f t="shared" si="6"/>
        <v>13.61917808219178</v>
      </c>
      <c r="V21" s="9">
        <f t="shared" si="7"/>
        <v>24.88082191780822</v>
      </c>
      <c r="W21" s="38">
        <v>1.02</v>
      </c>
      <c r="X21" s="9">
        <f t="shared" si="8"/>
        <v>25.378438356164384</v>
      </c>
      <c r="Y21" s="29">
        <f t="shared" si="9"/>
        <v>1.66E-2</v>
      </c>
      <c r="Z21" s="9">
        <f t="shared" si="10"/>
        <v>0.19068215342465752</v>
      </c>
      <c r="AA21" s="9">
        <f t="shared" si="11"/>
        <v>0.2305999232876712</v>
      </c>
      <c r="AB21" s="9">
        <f t="shared" si="12"/>
        <v>0.42128207671232876</v>
      </c>
      <c r="AC21" s="9">
        <f t="shared" si="13"/>
        <v>0.38772026465674903</v>
      </c>
      <c r="AD21" s="46">
        <f t="shared" si="14"/>
        <v>1.3424724822231877E-2</v>
      </c>
      <c r="AF21" s="9">
        <f t="shared" si="15"/>
        <v>0.17549128975076436</v>
      </c>
      <c r="AG21" s="9">
        <f t="shared" si="16"/>
        <v>0.21222897490598464</v>
      </c>
      <c r="AI21" s="47">
        <v>179.64342278148331</v>
      </c>
      <c r="AJ21" s="72">
        <v>1</v>
      </c>
      <c r="AK21" s="73">
        <f t="shared" si="17"/>
        <v>179.64342278148331</v>
      </c>
      <c r="AL21" s="166">
        <v>1439</v>
      </c>
      <c r="AM21" s="69">
        <f t="shared" si="18"/>
        <v>0.42621517732331288</v>
      </c>
      <c r="AN21" s="47">
        <f t="shared" si="19"/>
        <v>69.65139542468097</v>
      </c>
      <c r="AO21" s="74">
        <f t="shared" si="20"/>
        <v>29.686481851746581</v>
      </c>
      <c r="AP21" s="30">
        <f t="shared" si="21"/>
        <v>307.84989013745871</v>
      </c>
      <c r="AQ21" s="74">
        <f t="shared" si="22"/>
        <v>39.964913572934393</v>
      </c>
      <c r="AR21" s="6"/>
      <c r="AS21" s="6"/>
      <c r="AT21" s="69"/>
    </row>
    <row r="22" spans="1:71" x14ac:dyDescent="0.25">
      <c r="A22" s="27" t="s">
        <v>450</v>
      </c>
      <c r="B22" s="41" t="s">
        <v>164</v>
      </c>
      <c r="C22" s="169">
        <v>0.7</v>
      </c>
      <c r="D22" s="41">
        <v>1</v>
      </c>
      <c r="E22" s="41">
        <v>0.8</v>
      </c>
      <c r="F22" s="41">
        <v>0.5</v>
      </c>
      <c r="G22" s="6">
        <f t="shared" si="23"/>
        <v>1.9599999999999997</v>
      </c>
      <c r="H22" s="41">
        <v>1</v>
      </c>
      <c r="I22" s="41">
        <v>1</v>
      </c>
      <c r="J22" s="41">
        <f t="shared" si="24"/>
        <v>1.9599999999999997</v>
      </c>
      <c r="K22" s="41">
        <v>0.62</v>
      </c>
      <c r="L22" s="41">
        <v>1</v>
      </c>
      <c r="M22" s="69">
        <f t="shared" si="25"/>
        <v>2.7128506977432196</v>
      </c>
      <c r="N22" s="41">
        <v>1</v>
      </c>
      <c r="O22" s="70">
        <f t="shared" si="26"/>
        <v>5.3171873675767101</v>
      </c>
      <c r="P22" s="71">
        <v>1.9050000000000001E-2</v>
      </c>
      <c r="Q22" s="30">
        <v>13883</v>
      </c>
      <c r="R22" s="30">
        <v>15537</v>
      </c>
      <c r="S22" s="30">
        <f t="shared" si="4"/>
        <v>29420</v>
      </c>
      <c r="T22" s="9">
        <f t="shared" si="5"/>
        <v>19.017808219178082</v>
      </c>
      <c r="U22" s="9">
        <f t="shared" si="6"/>
        <v>21.283561643835615</v>
      </c>
      <c r="V22" s="9">
        <f t="shared" si="7"/>
        <v>40.301369863013697</v>
      </c>
      <c r="W22" s="38">
        <v>1.02</v>
      </c>
      <c r="X22" s="9">
        <f t="shared" si="8"/>
        <v>41.10739726027397</v>
      </c>
      <c r="Y22" s="29">
        <f t="shared" si="9"/>
        <v>1.9050000000000001E-2</v>
      </c>
      <c r="Z22" s="9">
        <f t="shared" si="10"/>
        <v>0.36953503150684935</v>
      </c>
      <c r="AA22" s="9">
        <f t="shared" si="11"/>
        <v>0.41356088630136989</v>
      </c>
      <c r="AB22" s="9">
        <f t="shared" si="12"/>
        <v>0.7830959178082193</v>
      </c>
      <c r="AC22" s="9">
        <f t="shared" si="13"/>
        <v>0.72070988368097622</v>
      </c>
      <c r="AD22" s="46">
        <f t="shared" si="14"/>
        <v>2.4954413650897195E-2</v>
      </c>
      <c r="AF22" s="9">
        <f t="shared" si="15"/>
        <v>0.34009569392056405</v>
      </c>
      <c r="AG22" s="9">
        <f t="shared" si="16"/>
        <v>0.38061418976041222</v>
      </c>
      <c r="AI22" s="47">
        <v>266.62607036170289</v>
      </c>
      <c r="AJ22" s="72">
        <v>1</v>
      </c>
      <c r="AK22" s="73">
        <f t="shared" si="17"/>
        <v>266.62607036170289</v>
      </c>
      <c r="AL22" s="166">
        <v>1723</v>
      </c>
      <c r="AM22" s="69">
        <f t="shared" si="18"/>
        <v>0.40435072714482084</v>
      </c>
      <c r="AN22" s="47">
        <f t="shared" si="19"/>
        <v>192.16004415669866</v>
      </c>
      <c r="AO22" s="74">
        <f t="shared" si="20"/>
        <v>77.70005358294199</v>
      </c>
      <c r="AP22" s="30">
        <f t="shared" si="21"/>
        <v>572.24364764269512</v>
      </c>
      <c r="AQ22" s="74">
        <f t="shared" si="22"/>
        <v>114.45999057375667</v>
      </c>
      <c r="AR22" s="6"/>
      <c r="AS22" s="6"/>
      <c r="AT22" s="69"/>
    </row>
    <row r="23" spans="1:71" x14ac:dyDescent="0.25">
      <c r="A23" s="27" t="s">
        <v>451</v>
      </c>
      <c r="B23" s="41" t="s">
        <v>165</v>
      </c>
      <c r="C23" s="169">
        <v>0.7</v>
      </c>
      <c r="D23" s="41">
        <v>1</v>
      </c>
      <c r="E23" s="41">
        <v>0.8</v>
      </c>
      <c r="F23" s="41">
        <v>0.5</v>
      </c>
      <c r="G23" s="6">
        <f t="shared" si="23"/>
        <v>1.9599999999999997</v>
      </c>
      <c r="H23" s="41">
        <v>1</v>
      </c>
      <c r="I23" s="41">
        <v>1</v>
      </c>
      <c r="J23" s="41">
        <f t="shared" si="24"/>
        <v>1.9599999999999997</v>
      </c>
      <c r="K23" s="41">
        <v>0.62</v>
      </c>
      <c r="L23" s="41">
        <v>1</v>
      </c>
      <c r="M23" s="69">
        <f t="shared" si="25"/>
        <v>2.7128506977432196</v>
      </c>
      <c r="N23" s="41">
        <v>1</v>
      </c>
      <c r="O23" s="70">
        <f t="shared" si="26"/>
        <v>5.3171873675767101</v>
      </c>
      <c r="P23" s="71">
        <v>1.6399999999999998E-2</v>
      </c>
      <c r="Q23" s="30">
        <v>7508</v>
      </c>
      <c r="R23" s="30">
        <v>8673</v>
      </c>
      <c r="S23" s="30">
        <f t="shared" si="4"/>
        <v>16181</v>
      </c>
      <c r="T23" s="9">
        <f t="shared" si="5"/>
        <v>10.284931506849315</v>
      </c>
      <c r="U23" s="9">
        <f t="shared" si="6"/>
        <v>11.88082191780822</v>
      </c>
      <c r="V23" s="9">
        <f t="shared" si="7"/>
        <v>22.165753424657535</v>
      </c>
      <c r="W23" s="38">
        <v>1.02</v>
      </c>
      <c r="X23" s="9">
        <f t="shared" si="8"/>
        <v>22.609068493150687</v>
      </c>
      <c r="Y23" s="29">
        <f t="shared" si="9"/>
        <v>1.6399999999999998E-2</v>
      </c>
      <c r="Z23" s="9">
        <f t="shared" si="10"/>
        <v>0.17204633424657531</v>
      </c>
      <c r="AA23" s="9">
        <f t="shared" si="11"/>
        <v>0.19874238904109587</v>
      </c>
      <c r="AB23" s="9">
        <f t="shared" si="12"/>
        <v>0.37078872328767121</v>
      </c>
      <c r="AC23" s="9">
        <f t="shared" si="13"/>
        <v>0.34124950922847264</v>
      </c>
      <c r="AD23" s="46">
        <f t="shared" si="14"/>
        <v>1.1815685623679403E-2</v>
      </c>
      <c r="AF23" s="9">
        <f t="shared" si="15"/>
        <v>0.15834010971431756</v>
      </c>
      <c r="AG23" s="9">
        <f t="shared" si="16"/>
        <v>0.18290939951415505</v>
      </c>
      <c r="AI23" s="47">
        <v>216.11667514037057</v>
      </c>
      <c r="AJ23" s="72">
        <v>1</v>
      </c>
      <c r="AK23" s="73">
        <f t="shared" si="17"/>
        <v>216.11667514037057</v>
      </c>
      <c r="AL23" s="166">
        <v>1846</v>
      </c>
      <c r="AM23" s="69">
        <f t="shared" si="18"/>
        <v>0.39607498896582871</v>
      </c>
      <c r="AN23" s="47">
        <f t="shared" si="19"/>
        <v>73.749709327740717</v>
      </c>
      <c r="AO23" s="74">
        <f t="shared" si="20"/>
        <v>29.210415308217978</v>
      </c>
      <c r="AP23" s="30">
        <f t="shared" si="21"/>
        <v>270.9521103274073</v>
      </c>
      <c r="AQ23" s="74">
        <f t="shared" si="22"/>
        <v>44.539294019522742</v>
      </c>
      <c r="AR23" s="6"/>
      <c r="AS23" s="6"/>
      <c r="AT23" s="69"/>
    </row>
    <row r="24" spans="1:71" x14ac:dyDescent="0.25">
      <c r="A24" s="27" t="s">
        <v>452</v>
      </c>
      <c r="B24" s="41" t="s">
        <v>85</v>
      </c>
      <c r="C24" s="169">
        <v>0.7</v>
      </c>
      <c r="D24" s="41">
        <v>1</v>
      </c>
      <c r="E24" s="41">
        <v>0.8</v>
      </c>
      <c r="F24" s="41">
        <v>0.5</v>
      </c>
      <c r="G24" s="6">
        <f t="shared" si="23"/>
        <v>1.9599999999999997</v>
      </c>
      <c r="H24" s="41">
        <v>1</v>
      </c>
      <c r="I24" s="41">
        <v>1</v>
      </c>
      <c r="J24" s="41">
        <f t="shared" si="24"/>
        <v>1.9599999999999997</v>
      </c>
      <c r="K24" s="41">
        <v>0.62</v>
      </c>
      <c r="L24" s="41">
        <v>1</v>
      </c>
      <c r="M24" s="69">
        <f t="shared" si="25"/>
        <v>2.7128506977432196</v>
      </c>
      <c r="N24" s="41">
        <v>1</v>
      </c>
      <c r="O24" s="70">
        <f t="shared" si="26"/>
        <v>5.3171873675767101</v>
      </c>
      <c r="P24" s="71">
        <v>2.9300000000000003E-2</v>
      </c>
      <c r="Q24" s="30">
        <v>16552</v>
      </c>
      <c r="R24" s="30">
        <v>9829</v>
      </c>
      <c r="S24" s="30">
        <f t="shared" si="4"/>
        <v>26381</v>
      </c>
      <c r="T24" s="9">
        <f t="shared" si="5"/>
        <v>22.673972602739727</v>
      </c>
      <c r="U24" s="9">
        <f t="shared" si="6"/>
        <v>13.464383561643835</v>
      </c>
      <c r="V24" s="9">
        <f t="shared" si="7"/>
        <v>36.138356164383559</v>
      </c>
      <c r="W24" s="38">
        <v>1.02</v>
      </c>
      <c r="X24" s="9">
        <f t="shared" si="8"/>
        <v>36.861123287671234</v>
      </c>
      <c r="Y24" s="29">
        <f t="shared" si="9"/>
        <v>2.9300000000000003E-2</v>
      </c>
      <c r="Z24" s="9">
        <f t="shared" si="10"/>
        <v>0.67763434520547949</v>
      </c>
      <c r="AA24" s="9">
        <f t="shared" si="11"/>
        <v>0.40239656712328775</v>
      </c>
      <c r="AB24" s="9">
        <f t="shared" si="12"/>
        <v>1.0800309123287672</v>
      </c>
      <c r="AC24" s="9">
        <f t="shared" si="13"/>
        <v>0.99398928725734004</v>
      </c>
      <c r="AD24" s="46">
        <f t="shared" si="14"/>
        <v>3.4416650028570812E-2</v>
      </c>
      <c r="AF24" s="9">
        <f t="shared" si="15"/>
        <v>0.6236500012389028</v>
      </c>
      <c r="AG24" s="9">
        <f t="shared" si="16"/>
        <v>0.37033928601843735</v>
      </c>
      <c r="AI24" s="47">
        <v>140.43989221654994</v>
      </c>
      <c r="AJ24" s="72">
        <v>1</v>
      </c>
      <c r="AK24" s="73">
        <f t="shared" si="17"/>
        <v>140.43989221654994</v>
      </c>
      <c r="AL24" s="166">
        <v>258</v>
      </c>
      <c r="AM24" s="69">
        <f t="shared" si="18"/>
        <v>0.63692949862137649</v>
      </c>
      <c r="AN24" s="47">
        <f t="shared" si="19"/>
        <v>139.59574836682611</v>
      </c>
      <c r="AO24" s="74">
        <f t="shared" si="20"/>
        <v>88.912650016958395</v>
      </c>
      <c r="AP24" s="30">
        <f t="shared" si="21"/>
        <v>789.22749408232801</v>
      </c>
      <c r="AQ24" s="74">
        <f t="shared" si="22"/>
        <v>50.68309834986772</v>
      </c>
      <c r="AR24" s="6"/>
      <c r="AS24" s="6"/>
      <c r="AT24" s="69"/>
    </row>
    <row r="25" spans="1:71" x14ac:dyDescent="0.25">
      <c r="A25" s="80"/>
      <c r="B25" s="81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3">
        <f>SUM(Q10:Q24)</f>
        <v>172812</v>
      </c>
      <c r="R25" s="83">
        <f t="shared" ref="R25:V25" si="27">SUM(R10:R24)</f>
        <v>165788</v>
      </c>
      <c r="S25" s="83">
        <f t="shared" si="27"/>
        <v>338600</v>
      </c>
      <c r="T25" s="83">
        <f t="shared" si="27"/>
        <v>236.7287671232877</v>
      </c>
      <c r="U25" s="83">
        <f t="shared" si="27"/>
        <v>227.1068493150685</v>
      </c>
      <c r="V25" s="83">
        <f t="shared" si="27"/>
        <v>463.83561643835606</v>
      </c>
      <c r="W25" s="84"/>
      <c r="X25" s="163">
        <f>SUM(X10:X24)</f>
        <v>473.11232876712336</v>
      </c>
      <c r="Y25" s="33">
        <f>AC25/X25</f>
        <v>2.1099054651488914E-2</v>
      </c>
      <c r="Z25" s="85">
        <f>SUM(Z10:Z24)</f>
        <v>5.6686832547945203</v>
      </c>
      <c r="AA25" s="85">
        <f>SUM(AA10:AA24)</f>
        <v>5.1776200438356161</v>
      </c>
      <c r="AB25" s="85">
        <f>SUM(AB10:AB24)</f>
        <v>10.846303298630138</v>
      </c>
      <c r="AC25" s="85">
        <f>SUM(AC10:AC24)</f>
        <v>9.9822228809507259</v>
      </c>
      <c r="AD25" s="49"/>
      <c r="AE25" s="80"/>
      <c r="AF25" s="85">
        <f>SUM(AF10:AF24)</f>
        <v>5.2170825518053503</v>
      </c>
      <c r="AG25" s="85">
        <f>SUM(AG10:AG24)</f>
        <v>4.7651403291453747</v>
      </c>
      <c r="AH25" s="80"/>
      <c r="AI25" s="86">
        <f>AN25/AC25</f>
        <v>170.12456836969244</v>
      </c>
      <c r="AJ25" s="87"/>
      <c r="AK25" s="86">
        <f>AN25/AC25</f>
        <v>170.12456836969244</v>
      </c>
      <c r="AL25" s="89"/>
      <c r="AM25" s="90">
        <f>AO25/AN25</f>
        <v>0.51233088518981706</v>
      </c>
      <c r="AN25" s="86">
        <f>SUM(AN10:AN24)</f>
        <v>1698.2213589918101</v>
      </c>
      <c r="AO25" s="86">
        <f>SUM(AO10:AO24)</f>
        <v>870.05125210052825</v>
      </c>
      <c r="AP25" s="83">
        <f>SUM(AP10:AP24)</f>
        <v>7925.8849674748762</v>
      </c>
      <c r="AQ25" s="86">
        <f>SUM(AQ10:AQ24)</f>
        <v>828.17010689128199</v>
      </c>
      <c r="AR25" s="6"/>
      <c r="AS25" s="6"/>
    </row>
    <row r="26" spans="1:71" x14ac:dyDescent="0.25">
      <c r="AC26" s="46"/>
      <c r="AP26" s="30"/>
    </row>
    <row r="27" spans="1:71" x14ac:dyDescent="0.25">
      <c r="AC27" s="46"/>
      <c r="AP27" s="30"/>
    </row>
    <row r="28" spans="1:71" ht="15.6" x14ac:dyDescent="0.3">
      <c r="A28" s="122" t="s">
        <v>169</v>
      </c>
      <c r="B28" s="89"/>
      <c r="C28" s="89"/>
      <c r="D28" s="123">
        <v>794</v>
      </c>
      <c r="Q28" s="30"/>
      <c r="R28" s="30"/>
      <c r="S28" s="30"/>
      <c r="T28" s="30"/>
      <c r="U28" s="30"/>
      <c r="V28" s="30"/>
      <c r="X28" s="9"/>
      <c r="Y28" s="122" t="s">
        <v>135</v>
      </c>
      <c r="Z28" s="89"/>
      <c r="AA28" s="89"/>
      <c r="AB28" s="136">
        <f>(AB25/0.9)*0.1</f>
        <v>1.2051448109589042</v>
      </c>
      <c r="AC28" s="136">
        <f>AB28*$AC$33/$AB$33</f>
        <v>1.1091358756611918</v>
      </c>
      <c r="AD28" s="89"/>
      <c r="AE28" s="89"/>
      <c r="AF28" s="136">
        <f>$AC28*($T$7/$V$7)</f>
        <v>0.68474729679815471</v>
      </c>
      <c r="AG28" s="136">
        <f>$AC28*($U$7/$V$7)</f>
        <v>0.4243885788630371</v>
      </c>
      <c r="AH28" s="89"/>
      <c r="AI28" s="137">
        <f>AI25-50</f>
        <v>120.12456836969244</v>
      </c>
      <c r="AJ28" s="88">
        <v>1</v>
      </c>
      <c r="AK28" s="88"/>
      <c r="AL28" s="89" t="s">
        <v>149</v>
      </c>
      <c r="AM28" s="138">
        <f>AM25</f>
        <v>0.51233088518981706</v>
      </c>
      <c r="AN28" s="137">
        <f>(AC28*AJ28*AI28)</f>
        <v>133.23446832714151</v>
      </c>
      <c r="AO28" s="139">
        <f>AM28*AN28</f>
        <v>68.260133095839052</v>
      </c>
      <c r="AP28" s="140">
        <f>AC28*$D$28</f>
        <v>880.65388527498624</v>
      </c>
      <c r="AQ28" s="141">
        <f>AN28-AO28</f>
        <v>64.974335231302462</v>
      </c>
      <c r="AR28" s="91"/>
    </row>
    <row r="29" spans="1:71" ht="15.6" x14ac:dyDescent="0.3">
      <c r="A29" s="124" t="s">
        <v>170</v>
      </c>
      <c r="C29" s="9"/>
      <c r="D29" s="125">
        <f>2*365</f>
        <v>730</v>
      </c>
      <c r="Q29" s="30"/>
      <c r="R29" s="30"/>
      <c r="S29" s="30"/>
      <c r="T29" s="30"/>
      <c r="U29" s="30"/>
      <c r="V29" s="30"/>
      <c r="Y29" s="124" t="s">
        <v>136</v>
      </c>
      <c r="AB29" s="9">
        <f>SUM(AB28+AB25)</f>
        <v>12.051448109589042</v>
      </c>
      <c r="AC29" s="9">
        <f>SUM(AC28+AC25)</f>
        <v>11.091358756611918</v>
      </c>
      <c r="AD29" s="29"/>
      <c r="AF29" s="9">
        <f>SUM(AF11:AF24)+AF28</f>
        <v>5.3286889885192146</v>
      </c>
      <c r="AG29" s="9">
        <f>SUM(AG11:AG24)+AG28</f>
        <v>4.7144044172160422</v>
      </c>
      <c r="AI29" s="30"/>
      <c r="AJ29" s="72"/>
      <c r="AK29" s="72"/>
      <c r="AN29" s="47">
        <f>AN28+AN25</f>
        <v>1831.4558273189516</v>
      </c>
      <c r="AO29" s="47">
        <f>AO28+AO25</f>
        <v>938.31138519636727</v>
      </c>
      <c r="AP29" s="30">
        <f>AC29*$D$28</f>
        <v>8806.5388527498617</v>
      </c>
      <c r="AQ29" s="128">
        <f>AQ28+AQ25</f>
        <v>893.14444212258445</v>
      </c>
      <c r="AR29" s="6"/>
    </row>
    <row r="30" spans="1:71" ht="15.6" x14ac:dyDescent="0.3">
      <c r="A30" s="124" t="s">
        <v>171</v>
      </c>
      <c r="C30" s="9"/>
      <c r="D30" s="125">
        <v>50</v>
      </c>
      <c r="Q30" s="30"/>
      <c r="R30" s="30"/>
      <c r="S30" s="30"/>
      <c r="T30" s="30"/>
      <c r="U30" s="30"/>
      <c r="V30" s="30"/>
      <c r="Y30" s="124"/>
      <c r="AB30" s="9"/>
      <c r="AC30" s="9"/>
      <c r="AF30" s="9"/>
      <c r="AG30" s="9"/>
      <c r="AI30" s="30"/>
      <c r="AJ30" s="72"/>
      <c r="AK30" s="72"/>
      <c r="AQ30" s="127"/>
    </row>
    <row r="31" spans="1:71" ht="15.6" x14ac:dyDescent="0.3">
      <c r="A31" s="126"/>
      <c r="B31" s="61"/>
      <c r="C31" s="9"/>
      <c r="D31" s="127"/>
      <c r="Q31" s="30"/>
      <c r="R31" s="30"/>
      <c r="S31" s="30"/>
      <c r="T31" s="30"/>
      <c r="U31" s="30"/>
      <c r="V31" s="30"/>
      <c r="Y31" s="124" t="s">
        <v>137</v>
      </c>
      <c r="AB31" s="9">
        <f>$AB$7*AB35</f>
        <v>1.7572373198630133</v>
      </c>
      <c r="AC31" s="142">
        <f>AB31*$AC$33/$AB$33</f>
        <v>1.6172454428609335</v>
      </c>
      <c r="AD31" s="29"/>
      <c r="AF31" s="142">
        <f>AC31*($T$7/$V$7)</f>
        <v>0.99843893751791157</v>
      </c>
      <c r="AG31" s="142">
        <f>$AC31*($U$7/$V$7)</f>
        <v>0.61880650534302206</v>
      </c>
      <c r="AI31" s="47">
        <f>AI28</f>
        <v>120.12456836969244</v>
      </c>
      <c r="AJ31" s="72">
        <v>1</v>
      </c>
      <c r="AK31" s="72"/>
      <c r="AL31" s="27" t="s">
        <v>184</v>
      </c>
      <c r="AM31" s="69">
        <f>AM28</f>
        <v>0.51233088518981706</v>
      </c>
      <c r="AN31" s="47">
        <f>(AC31*AJ31*AI31)</f>
        <v>194.27091077152173</v>
      </c>
      <c r="AO31" s="74">
        <f>AM31*AN31</f>
        <v>99.530987682205691</v>
      </c>
      <c r="AP31" s="6">
        <f>AC31*$D$28</f>
        <v>1284.0928816315811</v>
      </c>
      <c r="AQ31" s="143">
        <f>AQ7</f>
        <v>0</v>
      </c>
      <c r="AR31" s="6"/>
    </row>
    <row r="32" spans="1:71" ht="15.6" x14ac:dyDescent="0.3">
      <c r="A32" s="124" t="s">
        <v>172</v>
      </c>
      <c r="C32" s="9"/>
      <c r="D32" s="128">
        <f>AO33</f>
        <v>3570.1090119075711</v>
      </c>
      <c r="Q32" s="30"/>
      <c r="R32" s="30"/>
      <c r="S32" s="30"/>
      <c r="T32" s="30"/>
      <c r="U32" s="30"/>
      <c r="V32" s="30"/>
      <c r="Y32" s="124"/>
      <c r="AB32" s="6"/>
      <c r="AC32" s="6"/>
      <c r="AF32" s="6"/>
      <c r="AG32" s="6"/>
      <c r="AQ32" s="127"/>
    </row>
    <row r="33" spans="1:46" ht="15.6" x14ac:dyDescent="0.3">
      <c r="A33" s="124" t="s">
        <v>173</v>
      </c>
      <c r="C33" s="9"/>
      <c r="D33" s="129">
        <f>AP33</f>
        <v>22931.560550697253</v>
      </c>
      <c r="Q33" s="30"/>
      <c r="R33" s="30"/>
      <c r="S33" s="30"/>
      <c r="T33" s="30"/>
      <c r="U33" s="30"/>
      <c r="V33" s="30"/>
      <c r="Y33" s="124" t="s">
        <v>138</v>
      </c>
      <c r="AB33" s="9">
        <f>(AB31+AB29+AB7)</f>
        <v>31.381058628082187</v>
      </c>
      <c r="AC33" s="9">
        <f>AL56</f>
        <v>28.881058628082183</v>
      </c>
      <c r="AD33" s="9"/>
      <c r="AE33" s="9"/>
      <c r="AF33" s="9">
        <f>AF7+AF29+AF31</f>
        <v>16.311517301216238</v>
      </c>
      <c r="AG33" s="9">
        <f>AG7+AG29+AG31</f>
        <v>11.521275975989282</v>
      </c>
      <c r="AN33" s="47">
        <f>AN7+AN29+AN31</f>
        <v>4557.9933771194719</v>
      </c>
      <c r="AO33" s="47">
        <f>AO7+AO29+AO31</f>
        <v>3570.1090119075711</v>
      </c>
      <c r="AP33" s="30">
        <f>AP7+AP29+AP31</f>
        <v>22931.560550697253</v>
      </c>
      <c r="AQ33" s="128">
        <f>AQ7+AQ29+AQ31</f>
        <v>893.14444212258445</v>
      </c>
      <c r="AR33" s="47"/>
      <c r="AT33" s="119"/>
    </row>
    <row r="34" spans="1:46" ht="15.6" x14ac:dyDescent="0.3">
      <c r="A34" s="124"/>
      <c r="C34" s="9"/>
      <c r="D34" s="127"/>
      <c r="Y34" s="126"/>
      <c r="AI34" s="61"/>
      <c r="AK34" s="40"/>
      <c r="AO34" s="47"/>
      <c r="AQ34" s="127"/>
    </row>
    <row r="35" spans="1:46" ht="15.6" x14ac:dyDescent="0.3">
      <c r="A35" s="124" t="s">
        <v>174</v>
      </c>
      <c r="C35" s="9"/>
      <c r="D35" s="128">
        <f>AQ33</f>
        <v>893.14444212258445</v>
      </c>
      <c r="Y35" s="133" t="s">
        <v>454</v>
      </c>
      <c r="Z35" s="134"/>
      <c r="AA35" s="134"/>
      <c r="AB35" s="144">
        <v>0.1</v>
      </c>
      <c r="AC35" s="134"/>
      <c r="AD35" s="134"/>
      <c r="AE35" s="145"/>
      <c r="AF35" s="134"/>
      <c r="AG35" s="134"/>
      <c r="AH35" s="134"/>
      <c r="AI35" s="146"/>
      <c r="AJ35" s="134"/>
      <c r="AK35" s="147"/>
      <c r="AL35" s="134"/>
      <c r="AM35" s="134"/>
      <c r="AN35" s="134"/>
      <c r="AO35" s="134"/>
      <c r="AP35" s="134"/>
      <c r="AQ35" s="148"/>
    </row>
    <row r="36" spans="1:46" ht="15.6" x14ac:dyDescent="0.3">
      <c r="A36" s="130"/>
      <c r="B36" s="30"/>
      <c r="C36" s="30"/>
      <c r="D36" s="127"/>
      <c r="Y36" s="61"/>
      <c r="AA36" s="40"/>
      <c r="AC36" s="61"/>
    </row>
    <row r="37" spans="1:46" ht="16.2" thickBot="1" x14ac:dyDescent="0.35">
      <c r="A37" s="124" t="s">
        <v>180</v>
      </c>
      <c r="D37" s="131">
        <f>$AC$33/$D$30</f>
        <v>0.57762117256164369</v>
      </c>
      <c r="Y37" s="61"/>
      <c r="AA37" s="40"/>
      <c r="AC37" s="61"/>
    </row>
    <row r="38" spans="1:46" ht="15.6" x14ac:dyDescent="0.3">
      <c r="A38" s="124" t="s">
        <v>181</v>
      </c>
      <c r="D38" s="132">
        <f>100*(D32/D33)</f>
        <v>15.568539280241087</v>
      </c>
      <c r="AC38" s="61"/>
      <c r="AF38" s="164"/>
      <c r="AG38" s="92"/>
      <c r="AH38" s="92"/>
      <c r="AI38" s="92"/>
      <c r="AJ38" s="92"/>
      <c r="AK38" s="92"/>
      <c r="AL38" s="92"/>
      <c r="AM38" s="92"/>
      <c r="AN38" s="92"/>
      <c r="AO38" s="93"/>
    </row>
    <row r="39" spans="1:46" ht="15.6" x14ac:dyDescent="0.3">
      <c r="A39" s="124"/>
      <c r="D39" s="132"/>
      <c r="AC39" s="61"/>
      <c r="AF39" s="165" t="s">
        <v>458</v>
      </c>
      <c r="AI39" s="47"/>
      <c r="AO39" s="95"/>
    </row>
    <row r="40" spans="1:46" ht="15.6" x14ac:dyDescent="0.3">
      <c r="A40" s="124"/>
      <c r="D40" s="132"/>
      <c r="AC40" s="61"/>
      <c r="AF40" s="94"/>
      <c r="AI40" s="47"/>
      <c r="AO40" s="95"/>
    </row>
    <row r="41" spans="1:46" ht="15.6" x14ac:dyDescent="0.3">
      <c r="A41" s="133" t="s">
        <v>400</v>
      </c>
      <c r="B41" s="134"/>
      <c r="C41" s="134"/>
      <c r="D41" s="135">
        <f>D32/(D28*D30)*100</f>
        <v>8.9927179141248654</v>
      </c>
      <c r="AC41" s="61"/>
      <c r="AF41" s="94"/>
      <c r="AI41" s="47"/>
      <c r="AO41" s="95"/>
    </row>
    <row r="42" spans="1:46" x14ac:dyDescent="0.25">
      <c r="AF42" s="94"/>
      <c r="AI42" s="47"/>
      <c r="AJ42" s="47"/>
      <c r="AK42" s="64"/>
      <c r="AL42" s="27" t="s">
        <v>175</v>
      </c>
      <c r="AO42" s="95"/>
    </row>
    <row r="43" spans="1:46" x14ac:dyDescent="0.25">
      <c r="T43" s="61"/>
      <c r="V43" s="9"/>
      <c r="W43" s="30"/>
      <c r="AF43" s="96"/>
      <c r="AG43" s="79" t="s">
        <v>153</v>
      </c>
      <c r="AH43" s="79"/>
      <c r="AI43" s="97"/>
      <c r="AJ43" s="97" t="s">
        <v>176</v>
      </c>
      <c r="AK43" s="98" t="s">
        <v>177</v>
      </c>
      <c r="AL43" s="79" t="s">
        <v>178</v>
      </c>
      <c r="AM43" s="79"/>
      <c r="AO43" s="95"/>
    </row>
    <row r="44" spans="1:46" ht="15.6" x14ac:dyDescent="0.3">
      <c r="T44" s="61"/>
      <c r="V44" s="9"/>
      <c r="W44" s="6"/>
      <c r="AF44" s="99" t="s">
        <v>53</v>
      </c>
      <c r="AG44" s="9">
        <f>AB33</f>
        <v>31.381058628082187</v>
      </c>
      <c r="AH44" s="68"/>
      <c r="AI44" s="100"/>
      <c r="AJ44" s="45">
        <f t="shared" ref="AJ44:AJ56" si="28">AG44/$D$30</f>
        <v>0.62762117256164374</v>
      </c>
      <c r="AK44" s="45">
        <f>AJ44-0.05</f>
        <v>0.57762117256164369</v>
      </c>
      <c r="AL44" s="9">
        <f t="shared" ref="AL44:AL56" si="29">(AK44*$D$30)</f>
        <v>28.881058628082183</v>
      </c>
      <c r="AM44" s="68" t="s">
        <v>42</v>
      </c>
      <c r="AN44" s="66">
        <v>0.95</v>
      </c>
      <c r="AO44" s="95"/>
    </row>
    <row r="45" spans="1:46" ht="15.6" x14ac:dyDescent="0.3">
      <c r="AF45" s="99" t="s">
        <v>54</v>
      </c>
      <c r="AG45" s="9">
        <f>AB33</f>
        <v>31.381058628082187</v>
      </c>
      <c r="AH45" s="68"/>
      <c r="AI45" s="100"/>
      <c r="AJ45" s="45">
        <f t="shared" si="28"/>
        <v>0.62762117256164374</v>
      </c>
      <c r="AK45" s="45">
        <f t="shared" ref="AK45:AK54" si="30">AJ45-0.05</f>
        <v>0.57762117256164369</v>
      </c>
      <c r="AL45" s="9">
        <f t="shared" si="29"/>
        <v>28.881058628082183</v>
      </c>
      <c r="AM45" s="68" t="s">
        <v>43</v>
      </c>
      <c r="AN45" s="77">
        <v>0.3</v>
      </c>
      <c r="AO45" s="95"/>
    </row>
    <row r="46" spans="1:46" ht="15.6" x14ac:dyDescent="0.3">
      <c r="AF46" s="99" t="s">
        <v>55</v>
      </c>
      <c r="AG46" s="9">
        <f>AB33</f>
        <v>31.381058628082187</v>
      </c>
      <c r="AH46" s="68"/>
      <c r="AI46" s="100"/>
      <c r="AJ46" s="45">
        <f t="shared" si="28"/>
        <v>0.62762117256164374</v>
      </c>
      <c r="AK46" s="45">
        <f t="shared" si="30"/>
        <v>0.57762117256164369</v>
      </c>
      <c r="AL46" s="9">
        <f t="shared" si="29"/>
        <v>28.881058628082183</v>
      </c>
      <c r="AM46" s="68" t="s">
        <v>44</v>
      </c>
      <c r="AN46" s="77">
        <v>0.1</v>
      </c>
      <c r="AO46" s="95"/>
    </row>
    <row r="47" spans="1:46" ht="15.6" x14ac:dyDescent="0.3">
      <c r="AF47" s="101" t="s">
        <v>56</v>
      </c>
      <c r="AG47" s="9">
        <f>AB33</f>
        <v>31.381058628082187</v>
      </c>
      <c r="AH47" s="68"/>
      <c r="AI47" s="100"/>
      <c r="AJ47" s="45">
        <f t="shared" si="28"/>
        <v>0.62762117256164374</v>
      </c>
      <c r="AK47" s="45">
        <f t="shared" si="30"/>
        <v>0.57762117256164369</v>
      </c>
      <c r="AL47" s="9">
        <f t="shared" si="29"/>
        <v>28.881058628082183</v>
      </c>
      <c r="AO47" s="95"/>
    </row>
    <row r="48" spans="1:46" ht="15.6" x14ac:dyDescent="0.3">
      <c r="AF48" s="99" t="s">
        <v>57</v>
      </c>
      <c r="AG48" s="9">
        <f>AB33</f>
        <v>31.381058628082187</v>
      </c>
      <c r="AH48" s="68"/>
      <c r="AI48" s="100"/>
      <c r="AJ48" s="45">
        <f t="shared" si="28"/>
        <v>0.62762117256164374</v>
      </c>
      <c r="AK48" s="45">
        <f t="shared" si="30"/>
        <v>0.57762117256164369</v>
      </c>
      <c r="AL48" s="9">
        <f t="shared" si="29"/>
        <v>28.881058628082183</v>
      </c>
      <c r="AO48" s="95"/>
    </row>
    <row r="49" spans="2:41" ht="15.6" x14ac:dyDescent="0.3">
      <c r="AF49" s="99" t="s">
        <v>58</v>
      </c>
      <c r="AG49" s="9">
        <f>AB33</f>
        <v>31.381058628082187</v>
      </c>
      <c r="AH49" s="68"/>
      <c r="AI49" s="100"/>
      <c r="AJ49" s="45">
        <f t="shared" si="28"/>
        <v>0.62762117256164374</v>
      </c>
      <c r="AK49" s="45">
        <f t="shared" si="30"/>
        <v>0.57762117256164369</v>
      </c>
      <c r="AL49" s="9">
        <f t="shared" si="29"/>
        <v>28.881058628082183</v>
      </c>
      <c r="AO49" s="95"/>
    </row>
    <row r="50" spans="2:41" ht="15.6" x14ac:dyDescent="0.3">
      <c r="AD50" s="61"/>
      <c r="AF50" s="99" t="s">
        <v>59</v>
      </c>
      <c r="AG50" s="9">
        <f>AB33</f>
        <v>31.381058628082187</v>
      </c>
      <c r="AH50" s="68"/>
      <c r="AI50" s="100"/>
      <c r="AJ50" s="45">
        <f t="shared" si="28"/>
        <v>0.62762117256164374</v>
      </c>
      <c r="AK50" s="45">
        <f t="shared" si="30"/>
        <v>0.57762117256164369</v>
      </c>
      <c r="AL50" s="9">
        <f t="shared" si="29"/>
        <v>28.881058628082183</v>
      </c>
      <c r="AN50" s="68"/>
      <c r="AO50" s="95"/>
    </row>
    <row r="51" spans="2:41" ht="15.6" x14ac:dyDescent="0.3">
      <c r="B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62"/>
      <c r="R51" s="62"/>
      <c r="S51" s="62"/>
      <c r="AF51" s="99" t="s">
        <v>60</v>
      </c>
      <c r="AG51" s="9">
        <f>AB33</f>
        <v>31.381058628082187</v>
      </c>
      <c r="AH51" s="68"/>
      <c r="AI51" s="100"/>
      <c r="AJ51" s="45">
        <f t="shared" si="28"/>
        <v>0.62762117256164374</v>
      </c>
      <c r="AK51" s="45">
        <f t="shared" si="30"/>
        <v>0.57762117256164369</v>
      </c>
      <c r="AL51" s="9">
        <f t="shared" si="29"/>
        <v>28.881058628082183</v>
      </c>
      <c r="AO51" s="95"/>
    </row>
    <row r="52" spans="2:41" ht="15.6" x14ac:dyDescent="0.3">
      <c r="B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62"/>
      <c r="R52" s="62"/>
      <c r="S52" s="62"/>
      <c r="X52" s="42"/>
      <c r="AF52" s="99" t="s">
        <v>61</v>
      </c>
      <c r="AG52" s="9">
        <f>AB33</f>
        <v>31.381058628082187</v>
      </c>
      <c r="AH52" s="68"/>
      <c r="AI52" s="100"/>
      <c r="AJ52" s="45">
        <f t="shared" si="28"/>
        <v>0.62762117256164374</v>
      </c>
      <c r="AK52" s="45">
        <f t="shared" si="30"/>
        <v>0.57762117256164369</v>
      </c>
      <c r="AL52" s="9">
        <f t="shared" si="29"/>
        <v>28.881058628082183</v>
      </c>
      <c r="AO52" s="95"/>
    </row>
    <row r="53" spans="2:41" ht="15.6" x14ac:dyDescent="0.3">
      <c r="B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30"/>
      <c r="R53" s="30"/>
      <c r="S53" s="30"/>
      <c r="AF53" s="99" t="s">
        <v>62</v>
      </c>
      <c r="AG53" s="9">
        <f>AB33</f>
        <v>31.381058628082187</v>
      </c>
      <c r="AH53" s="68"/>
      <c r="AI53" s="100"/>
      <c r="AJ53" s="45">
        <f t="shared" si="28"/>
        <v>0.62762117256164374</v>
      </c>
      <c r="AK53" s="45">
        <f t="shared" si="30"/>
        <v>0.57762117256164369</v>
      </c>
      <c r="AL53" s="9">
        <f t="shared" si="29"/>
        <v>28.881058628082183</v>
      </c>
      <c r="AO53" s="95"/>
    </row>
    <row r="54" spans="2:41" ht="15.6" x14ac:dyDescent="0.3">
      <c r="Q54" s="30"/>
      <c r="R54" s="30"/>
      <c r="S54" s="30"/>
      <c r="AF54" s="99" t="s">
        <v>63</v>
      </c>
      <c r="AG54" s="9">
        <f>AB33</f>
        <v>31.381058628082187</v>
      </c>
      <c r="AH54" s="68"/>
      <c r="AI54" s="100"/>
      <c r="AJ54" s="45">
        <f t="shared" si="28"/>
        <v>0.62762117256164374</v>
      </c>
      <c r="AK54" s="45">
        <f t="shared" si="30"/>
        <v>0.57762117256164369</v>
      </c>
      <c r="AL54" s="9">
        <f t="shared" si="29"/>
        <v>28.881058628082183</v>
      </c>
      <c r="AO54" s="95"/>
    </row>
    <row r="55" spans="2:41" ht="15.6" x14ac:dyDescent="0.3">
      <c r="Q55" s="30"/>
      <c r="R55" s="30"/>
      <c r="S55" s="30"/>
      <c r="AF55" s="99" t="s">
        <v>64</v>
      </c>
      <c r="AG55" s="9">
        <f>AB33</f>
        <v>31.381058628082187</v>
      </c>
      <c r="AH55" s="102"/>
      <c r="AI55" s="100"/>
      <c r="AJ55" s="45">
        <f t="shared" si="28"/>
        <v>0.62762117256164374</v>
      </c>
      <c r="AK55" s="45">
        <f>AJ55-0.05</f>
        <v>0.57762117256164369</v>
      </c>
      <c r="AL55" s="9">
        <f t="shared" si="29"/>
        <v>28.881058628082183</v>
      </c>
      <c r="AO55" s="95"/>
    </row>
    <row r="56" spans="2:41" ht="15.6" x14ac:dyDescent="0.3"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62"/>
      <c r="R56" s="62"/>
      <c r="S56" s="62"/>
      <c r="AF56" s="103" t="s">
        <v>457</v>
      </c>
      <c r="AG56" s="104">
        <f>AB33</f>
        <v>31.381058628082187</v>
      </c>
      <c r="AH56" s="104"/>
      <c r="AI56" s="105"/>
      <c r="AJ56" s="45">
        <f t="shared" si="28"/>
        <v>0.62762117256164374</v>
      </c>
      <c r="AK56" s="45">
        <f>AJ56-0.05</f>
        <v>0.57762117256164369</v>
      </c>
      <c r="AL56" s="9">
        <f t="shared" si="29"/>
        <v>28.881058628082183</v>
      </c>
      <c r="AO56" s="95"/>
    </row>
    <row r="57" spans="2:41" ht="16.2" thickBot="1" x14ac:dyDescent="0.35"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62"/>
      <c r="R57" s="62"/>
      <c r="S57" s="62"/>
      <c r="AF57" s="106"/>
      <c r="AG57" s="107"/>
      <c r="AH57" s="107"/>
      <c r="AI57" s="107"/>
      <c r="AJ57" s="107"/>
      <c r="AK57" s="107"/>
      <c r="AL57" s="107"/>
      <c r="AM57" s="107"/>
      <c r="AN57" s="107"/>
      <c r="AO57" s="108"/>
    </row>
    <row r="58" spans="2:41" ht="15.6" x14ac:dyDescent="0.3"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7"/>
      <c r="R58" s="57"/>
      <c r="S58" s="57"/>
      <c r="X58" s="110"/>
      <c r="Y58" s="59"/>
      <c r="Z58" s="59"/>
      <c r="AA58" s="59"/>
    </row>
    <row r="59" spans="2:41" x14ac:dyDescent="0.25"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4"/>
      <c r="R59" s="54"/>
      <c r="S59" s="54"/>
      <c r="T59" s="54"/>
      <c r="U59" s="54"/>
      <c r="V59" s="54"/>
      <c r="W59" s="59"/>
      <c r="X59" s="59"/>
      <c r="Y59" s="59"/>
      <c r="Z59" s="59"/>
      <c r="AA59" s="59"/>
    </row>
    <row r="60" spans="2:41" x14ac:dyDescent="0.25"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4"/>
      <c r="R60" s="54"/>
      <c r="S60" s="54"/>
      <c r="T60" s="54"/>
      <c r="U60" s="54"/>
      <c r="V60" s="54"/>
      <c r="W60" s="59"/>
      <c r="X60" s="59"/>
      <c r="Y60" s="59"/>
      <c r="Z60" s="59"/>
      <c r="AA60" s="59"/>
    </row>
    <row r="61" spans="2:41" x14ac:dyDescent="0.25"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4"/>
      <c r="R61" s="54"/>
      <c r="S61" s="54"/>
      <c r="T61" s="54"/>
      <c r="U61" s="54"/>
      <c r="V61" s="54"/>
      <c r="W61" s="59"/>
      <c r="X61" s="59"/>
      <c r="Y61" s="59"/>
      <c r="Z61" s="59"/>
      <c r="AA61" s="59"/>
    </row>
    <row r="62" spans="2:41" ht="15.6" x14ac:dyDescent="0.25"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2"/>
      <c r="R62" s="112"/>
      <c r="S62" s="112"/>
      <c r="T62" s="112"/>
      <c r="U62" s="112"/>
      <c r="V62" s="112"/>
      <c r="W62" s="59"/>
      <c r="X62" s="59"/>
      <c r="Y62" s="59"/>
      <c r="Z62" s="59"/>
      <c r="AA62" s="59"/>
    </row>
    <row r="63" spans="2:41" x14ac:dyDescent="0.25"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4"/>
      <c r="R63" s="54"/>
      <c r="S63" s="54"/>
      <c r="T63" s="54"/>
      <c r="U63" s="54"/>
      <c r="V63" s="54"/>
      <c r="W63" s="113"/>
      <c r="X63" s="113"/>
      <c r="Y63" s="59"/>
      <c r="Z63" s="59"/>
      <c r="AA63" s="113"/>
      <c r="AB63" s="114"/>
      <c r="AC63" s="114"/>
    </row>
    <row r="64" spans="2:41" x14ac:dyDescent="0.25"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4"/>
      <c r="R64" s="54"/>
      <c r="S64" s="54"/>
      <c r="T64" s="54"/>
      <c r="U64" s="54"/>
      <c r="V64" s="54"/>
      <c r="W64" s="110"/>
      <c r="X64" s="110"/>
      <c r="Y64" s="113"/>
      <c r="Z64" s="113"/>
      <c r="AA64" s="59"/>
      <c r="AE64" s="114"/>
      <c r="AF64" s="114"/>
    </row>
    <row r="65" spans="2:51" ht="15.6" x14ac:dyDescent="0.3"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4"/>
      <c r="R65" s="54"/>
      <c r="S65" s="54"/>
      <c r="T65" s="54"/>
      <c r="U65" s="54"/>
      <c r="V65" s="54"/>
      <c r="W65" s="110"/>
      <c r="X65" s="110"/>
      <c r="Y65" s="113"/>
      <c r="Z65" s="113"/>
      <c r="AA65" s="59"/>
    </row>
    <row r="66" spans="2:51" x14ac:dyDescent="0.25"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4"/>
      <c r="R66" s="54"/>
      <c r="S66" s="54"/>
      <c r="T66" s="54"/>
      <c r="U66" s="54"/>
      <c r="V66" s="54"/>
      <c r="W66" s="110"/>
      <c r="X66" s="110"/>
      <c r="Y66" s="113"/>
      <c r="Z66" s="113"/>
      <c r="AA66" s="59"/>
      <c r="AD66" s="114"/>
    </row>
    <row r="67" spans="2:51" x14ac:dyDescent="0.25"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4"/>
      <c r="R67" s="54"/>
      <c r="S67" s="54"/>
      <c r="T67" s="54"/>
      <c r="U67" s="54"/>
      <c r="V67" s="54"/>
      <c r="W67" s="115"/>
      <c r="X67" s="110"/>
      <c r="Y67" s="113"/>
      <c r="Z67" s="113"/>
      <c r="AA67" s="59"/>
    </row>
    <row r="68" spans="2:51" x14ac:dyDescent="0.25"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4"/>
      <c r="R68" s="54"/>
      <c r="S68" s="54"/>
      <c r="T68" s="54"/>
      <c r="U68" s="54"/>
      <c r="V68" s="54"/>
      <c r="W68" s="110"/>
      <c r="X68" s="110"/>
      <c r="Y68" s="113"/>
      <c r="Z68" s="113"/>
      <c r="AA68" s="59"/>
      <c r="AY68" s="45"/>
    </row>
    <row r="69" spans="2:51" ht="15.6" x14ac:dyDescent="0.3">
      <c r="Q69" s="57"/>
      <c r="R69" s="57"/>
      <c r="S69" s="57"/>
      <c r="T69" s="57"/>
      <c r="U69" s="57"/>
      <c r="V69" s="57"/>
      <c r="W69" s="59"/>
      <c r="X69" s="59"/>
      <c r="Y69" s="59"/>
      <c r="Z69" s="59"/>
      <c r="AA69" s="59"/>
      <c r="AY69" s="45"/>
    </row>
    <row r="70" spans="2:51" ht="15.6" x14ac:dyDescent="0.3"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7"/>
      <c r="R70" s="57"/>
      <c r="S70" s="57"/>
      <c r="T70" s="57"/>
      <c r="U70" s="57"/>
      <c r="V70" s="54"/>
      <c r="W70" s="59"/>
      <c r="X70" s="59"/>
      <c r="Y70" s="59"/>
      <c r="Z70" s="59"/>
      <c r="AA70" s="110"/>
      <c r="AY70" s="45"/>
    </row>
    <row r="71" spans="2:51" x14ac:dyDescent="0.25"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4"/>
      <c r="R71" s="54"/>
      <c r="S71" s="54"/>
      <c r="T71" s="54"/>
      <c r="U71" s="54"/>
      <c r="V71" s="54"/>
      <c r="W71" s="59"/>
      <c r="X71" s="59"/>
      <c r="Y71" s="59"/>
      <c r="Z71" s="110"/>
      <c r="AA71" s="110"/>
      <c r="AY71" s="45"/>
    </row>
    <row r="72" spans="2:51" ht="15.6" x14ac:dyDescent="0.3"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4"/>
      <c r="R72" s="54"/>
      <c r="S72" s="54"/>
      <c r="T72" s="54"/>
      <c r="U72" s="54"/>
      <c r="V72" s="57"/>
      <c r="W72" s="59"/>
      <c r="X72" s="59"/>
      <c r="Y72" s="110"/>
      <c r="Z72" s="110"/>
      <c r="AA72" s="59"/>
      <c r="AY72" s="45"/>
    </row>
    <row r="73" spans="2:51" ht="15.6" x14ac:dyDescent="0.3"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116"/>
      <c r="T73" s="59"/>
      <c r="U73" s="57"/>
      <c r="V73" s="54"/>
      <c r="W73" s="59"/>
      <c r="X73" s="59"/>
      <c r="Y73" s="59"/>
      <c r="Z73" s="59"/>
      <c r="AA73" s="59"/>
      <c r="AY73" s="45"/>
    </row>
    <row r="74" spans="2:51" x14ac:dyDescent="0.25"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116"/>
      <c r="T74" s="59"/>
      <c r="U74" s="54"/>
      <c r="V74" s="54"/>
      <c r="W74" s="59"/>
      <c r="X74" s="59"/>
      <c r="Y74" s="59"/>
      <c r="Z74" s="59"/>
      <c r="AA74" s="59"/>
      <c r="AY74" s="45"/>
    </row>
    <row r="75" spans="2:51" ht="15.6" x14ac:dyDescent="0.3"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116"/>
      <c r="T75" s="59"/>
      <c r="U75" s="54"/>
      <c r="V75" s="57"/>
      <c r="W75" s="59"/>
      <c r="X75" s="59"/>
      <c r="Y75" s="59"/>
      <c r="Z75" s="59"/>
      <c r="AA75" s="59"/>
      <c r="AY75" s="45"/>
    </row>
    <row r="76" spans="2:51" x14ac:dyDescent="0.25"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4"/>
      <c r="S76" s="54"/>
      <c r="T76" s="54"/>
      <c r="U76" s="54"/>
      <c r="V76" s="54"/>
      <c r="W76" s="59"/>
      <c r="X76" s="59"/>
      <c r="Y76" s="59"/>
      <c r="Z76" s="59"/>
      <c r="AA76" s="110"/>
      <c r="AY76" s="45"/>
    </row>
    <row r="77" spans="2:51" x14ac:dyDescent="0.25"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4"/>
      <c r="S77" s="54"/>
      <c r="T77" s="54"/>
      <c r="U77" s="54"/>
      <c r="V77" s="54"/>
      <c r="W77" s="59"/>
      <c r="X77" s="59"/>
      <c r="Y77" s="59"/>
      <c r="Z77" s="110"/>
      <c r="AA77" s="110"/>
      <c r="AY77" s="45"/>
    </row>
    <row r="78" spans="2:51" ht="15.6" x14ac:dyDescent="0.3"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4"/>
      <c r="R78" s="54"/>
      <c r="S78" s="54"/>
      <c r="T78" s="54"/>
      <c r="U78" s="54"/>
      <c r="V78" s="54"/>
      <c r="W78" s="110"/>
      <c r="X78" s="110"/>
      <c r="Y78" s="59"/>
      <c r="Z78" s="110"/>
      <c r="AA78" s="59"/>
      <c r="AY78" s="45"/>
    </row>
    <row r="79" spans="2:51" ht="15.6" x14ac:dyDescent="0.3"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7"/>
      <c r="R79" s="57"/>
      <c r="S79" s="57"/>
      <c r="T79" s="57"/>
      <c r="U79" s="57"/>
      <c r="V79" s="54"/>
      <c r="W79" s="110"/>
      <c r="X79" s="110"/>
      <c r="Y79" s="59"/>
      <c r="Z79" s="110"/>
      <c r="AA79" s="59"/>
      <c r="AY79" s="45"/>
    </row>
    <row r="80" spans="2:51" ht="15.6" x14ac:dyDescent="0.3"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4"/>
      <c r="R80" s="54"/>
      <c r="S80" s="54"/>
      <c r="T80" s="54"/>
      <c r="U80" s="54"/>
      <c r="V80" s="57"/>
      <c r="W80" s="59"/>
      <c r="X80" s="59"/>
      <c r="Y80" s="59"/>
      <c r="Z80" s="59"/>
      <c r="AA80" s="59"/>
      <c r="AY80" s="45"/>
    </row>
    <row r="81" spans="2:27" x14ac:dyDescent="0.25"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4"/>
      <c r="R81" s="54"/>
      <c r="S81" s="54"/>
      <c r="T81" s="54"/>
      <c r="U81" s="54"/>
      <c r="V81" s="54"/>
      <c r="W81" s="59"/>
      <c r="X81" s="59"/>
      <c r="Y81" s="59"/>
      <c r="Z81" s="59"/>
      <c r="AA81" s="59"/>
    </row>
    <row r="82" spans="2:27" ht="15.6" x14ac:dyDescent="0.3"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4"/>
      <c r="R82" s="54"/>
      <c r="S82" s="54"/>
      <c r="T82" s="54"/>
      <c r="U82" s="54"/>
      <c r="V82" s="54"/>
      <c r="W82" s="59"/>
      <c r="X82" s="59"/>
      <c r="Y82" s="59"/>
      <c r="Z82" s="59"/>
      <c r="AA82" s="59"/>
    </row>
    <row r="83" spans="2:27" x14ac:dyDescent="0.25"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4"/>
      <c r="R83" s="54"/>
      <c r="S83" s="54"/>
      <c r="T83" s="54"/>
      <c r="U83" s="54"/>
      <c r="V83" s="54"/>
      <c r="W83" s="110"/>
      <c r="X83" s="110"/>
      <c r="Y83" s="59"/>
      <c r="Z83" s="59"/>
      <c r="AA83" s="59"/>
    </row>
    <row r="84" spans="2:27" ht="15.6" x14ac:dyDescent="0.3"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7"/>
      <c r="R84" s="57"/>
      <c r="S84" s="57"/>
      <c r="T84" s="57"/>
      <c r="U84" s="57"/>
      <c r="V84" s="54"/>
      <c r="W84" s="59"/>
      <c r="X84" s="59"/>
      <c r="Y84" s="59"/>
      <c r="Z84" s="59"/>
      <c r="AA84" s="117"/>
    </row>
    <row r="85" spans="2:27" ht="15.6" x14ac:dyDescent="0.3"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57"/>
      <c r="R85" s="57"/>
      <c r="S85" s="57"/>
      <c r="T85" s="57"/>
      <c r="U85" s="57"/>
      <c r="V85" s="54"/>
      <c r="W85" s="59"/>
      <c r="X85" s="59"/>
      <c r="Y85" s="59"/>
      <c r="Z85" s="59"/>
      <c r="AA85" s="117"/>
    </row>
    <row r="86" spans="2:27" ht="15.6" x14ac:dyDescent="0.3"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57"/>
      <c r="R86" s="57"/>
      <c r="S86" s="57"/>
      <c r="T86" s="57"/>
      <c r="U86" s="57"/>
      <c r="V86" s="54"/>
      <c r="W86" s="59"/>
      <c r="X86" s="59"/>
      <c r="Y86" s="59"/>
      <c r="Z86" s="59"/>
      <c r="AA86" s="117"/>
    </row>
    <row r="87" spans="2:27" ht="15.6" x14ac:dyDescent="0.3"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57"/>
      <c r="R87" s="57"/>
      <c r="S87" s="57"/>
      <c r="T87" s="57"/>
      <c r="U87" s="57"/>
      <c r="V87" s="54"/>
      <c r="W87" s="59"/>
      <c r="X87" s="59"/>
      <c r="Y87" s="59"/>
      <c r="Z87" s="59"/>
      <c r="AA87" s="117"/>
    </row>
    <row r="88" spans="2:27" x14ac:dyDescent="0.25">
      <c r="W88" s="59"/>
      <c r="X88" s="59"/>
      <c r="Y88" s="59"/>
      <c r="Z88" s="59"/>
      <c r="AA88" s="59"/>
    </row>
    <row r="89" spans="2:27" ht="15.6" x14ac:dyDescent="0.3"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4"/>
      <c r="R89" s="54"/>
      <c r="S89" s="54"/>
      <c r="T89" s="54"/>
      <c r="U89" s="54"/>
      <c r="V89" s="57"/>
      <c r="W89" s="59"/>
      <c r="X89" s="59"/>
      <c r="Y89" s="117"/>
      <c r="Z89" s="117"/>
      <c r="AA89" s="59"/>
    </row>
    <row r="90" spans="2:27" x14ac:dyDescent="0.25"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4"/>
      <c r="R90" s="54"/>
      <c r="S90" s="54"/>
      <c r="T90" s="54"/>
      <c r="U90" s="54"/>
      <c r="V90" s="54"/>
      <c r="W90" s="59"/>
      <c r="X90" s="59"/>
      <c r="Y90" s="59"/>
      <c r="Z90" s="59"/>
      <c r="AA90" s="59"/>
    </row>
    <row r="91" spans="2:27" x14ac:dyDescent="0.25"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4"/>
      <c r="R91" s="54"/>
      <c r="S91" s="54"/>
      <c r="T91" s="54"/>
      <c r="U91" s="54"/>
      <c r="V91" s="54"/>
      <c r="W91" s="59"/>
      <c r="X91" s="59"/>
      <c r="Y91" s="59"/>
      <c r="Z91" s="59"/>
      <c r="AA91" s="59"/>
    </row>
    <row r="92" spans="2:27" ht="15.6" x14ac:dyDescent="0.3"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4"/>
      <c r="R92" s="54"/>
      <c r="S92" s="54"/>
      <c r="T92" s="54"/>
      <c r="U92" s="54"/>
      <c r="V92" s="54"/>
      <c r="W92" s="59"/>
      <c r="X92" s="59"/>
      <c r="Y92" s="59"/>
      <c r="Z92" s="59"/>
      <c r="AA92" s="59"/>
    </row>
    <row r="93" spans="2:27" x14ac:dyDescent="0.25"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4"/>
      <c r="R93" s="54"/>
      <c r="S93" s="54"/>
      <c r="T93" s="54"/>
      <c r="U93" s="54"/>
      <c r="V93" s="54"/>
      <c r="W93" s="59"/>
      <c r="X93" s="59"/>
      <c r="Y93" s="59"/>
      <c r="Z93" s="59"/>
      <c r="AA93" s="59"/>
    </row>
    <row r="97" s="27" customFormat="1" x14ac:dyDescent="0.25"/>
    <row r="98" s="27" customFormat="1" x14ac:dyDescent="0.25"/>
    <row r="99" s="27" customFormat="1" x14ac:dyDescent="0.25"/>
    <row r="100" s="27" customFormat="1" x14ac:dyDescent="0.25"/>
    <row r="101" s="27" customFormat="1" x14ac:dyDescent="0.25"/>
    <row r="102" s="27" customFormat="1" x14ac:dyDescent="0.25"/>
    <row r="103" s="27" customFormat="1" x14ac:dyDescent="0.25"/>
    <row r="104" s="27" customFormat="1" x14ac:dyDescent="0.25"/>
    <row r="105" s="27" customFormat="1" x14ac:dyDescent="0.25"/>
    <row r="106" s="27" customFormat="1" x14ac:dyDescent="0.25"/>
    <row r="107" s="27" customFormat="1" x14ac:dyDescent="0.25"/>
    <row r="108" s="27" customFormat="1" x14ac:dyDescent="0.25"/>
    <row r="109" s="27" customFormat="1" x14ac:dyDescent="0.25"/>
    <row r="110" s="27" customFormat="1" x14ac:dyDescent="0.25"/>
    <row r="111" s="27" customFormat="1" x14ac:dyDescent="0.25"/>
  </sheetData>
  <mergeCells count="8">
    <mergeCell ref="C3:P3"/>
    <mergeCell ref="Q4:S4"/>
    <mergeCell ref="Q3:S3"/>
    <mergeCell ref="AG1:AI1"/>
    <mergeCell ref="Z4:AA4"/>
    <mergeCell ref="AF4:AG4"/>
    <mergeCell ref="T3:V3"/>
    <mergeCell ref="T4:V4"/>
  </mergeCells>
  <phoneticPr fontId="7" type="noConversion"/>
  <printOptions horizontalCentered="1" verticalCentered="1"/>
  <pageMargins left="0" right="0" top="0" bottom="0" header="0" footer="0"/>
  <pageSetup scale="65" orientation="portrait" r:id="rId1"/>
  <headerFooter alignWithMargins="0">
    <oddFooter>&amp;R&amp;D&amp;T</oddFooter>
  </headerFooter>
  <ignoredErrors>
    <ignoredError sqref="Y25 AP2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L47"/>
  <sheetViews>
    <sheetView workbookViewId="0">
      <selection activeCell="H31" sqref="H31:H32"/>
    </sheetView>
  </sheetViews>
  <sheetFormatPr defaultRowHeight="13.2" x14ac:dyDescent="0.25"/>
  <cols>
    <col min="1" max="6" width="9.109375" style="1"/>
    <col min="7" max="7" width="2.6640625" customWidth="1"/>
    <col min="8" max="8" width="9.109375" style="19"/>
  </cols>
  <sheetData>
    <row r="1" spans="1:12" ht="17.399999999999999" x14ac:dyDescent="0.3">
      <c r="A1" s="178" t="s">
        <v>185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</row>
    <row r="3" spans="1:12" x14ac:dyDescent="0.25">
      <c r="A3" s="12" t="s">
        <v>19</v>
      </c>
      <c r="B3" s="12" t="s">
        <v>20</v>
      </c>
      <c r="C3" s="12" t="s">
        <v>21</v>
      </c>
      <c r="D3" s="12" t="s">
        <v>22</v>
      </c>
      <c r="E3" s="12" t="s">
        <v>179</v>
      </c>
      <c r="F3" s="12" t="s">
        <v>143</v>
      </c>
      <c r="H3" s="20" t="s">
        <v>100</v>
      </c>
      <c r="I3" s="12" t="s">
        <v>52</v>
      </c>
      <c r="J3" s="12" t="s">
        <v>23</v>
      </c>
      <c r="K3" s="12" t="s">
        <v>24</v>
      </c>
      <c r="L3" s="12" t="s">
        <v>113</v>
      </c>
    </row>
    <row r="4" spans="1:12" x14ac:dyDescent="0.25">
      <c r="A4" s="1">
        <v>2006</v>
      </c>
      <c r="B4" s="1">
        <v>1</v>
      </c>
      <c r="C4" s="1" t="s">
        <v>25</v>
      </c>
      <c r="D4" s="1">
        <v>62</v>
      </c>
      <c r="E4" s="1">
        <v>14509</v>
      </c>
      <c r="F4" s="1">
        <v>10033</v>
      </c>
      <c r="H4" s="19">
        <f>F4/E4</f>
        <v>0.69150182645254665</v>
      </c>
      <c r="I4" s="1">
        <v>62</v>
      </c>
      <c r="J4" s="5">
        <f>F4/I4</f>
        <v>161.82258064516128</v>
      </c>
      <c r="K4" s="5" t="s">
        <v>26</v>
      </c>
      <c r="L4" s="10">
        <f t="shared" ref="L4:L15" si="0">J4/$J$16</f>
        <v>0.62687314995949861</v>
      </c>
    </row>
    <row r="5" spans="1:12" x14ac:dyDescent="0.25">
      <c r="A5" s="1">
        <v>2006</v>
      </c>
      <c r="B5" s="1">
        <v>2</v>
      </c>
      <c r="C5" s="1" t="s">
        <v>25</v>
      </c>
      <c r="D5" s="1">
        <v>56</v>
      </c>
      <c r="E5" s="1">
        <v>12977</v>
      </c>
      <c r="F5" s="1">
        <v>8228</v>
      </c>
      <c r="H5" s="19">
        <f t="shared" ref="H5:H30" si="1">F5/E5</f>
        <v>0.63404484857825383</v>
      </c>
      <c r="I5" s="1">
        <v>56</v>
      </c>
      <c r="J5" s="5">
        <f t="shared" ref="J5:J30" si="2">F5/I5</f>
        <v>146.92857142857142</v>
      </c>
      <c r="K5" s="5" t="s">
        <v>27</v>
      </c>
      <c r="L5" s="10">
        <f t="shared" si="0"/>
        <v>0.56917629185783125</v>
      </c>
    </row>
    <row r="6" spans="1:12" x14ac:dyDescent="0.25">
      <c r="A6" s="1">
        <v>2006</v>
      </c>
      <c r="B6" s="1">
        <v>3</v>
      </c>
      <c r="C6" s="1" t="s">
        <v>25</v>
      </c>
      <c r="D6" s="1">
        <v>62</v>
      </c>
      <c r="E6" s="1">
        <v>14509</v>
      </c>
      <c r="F6" s="1">
        <v>11764</v>
      </c>
      <c r="H6" s="19">
        <f t="shared" si="1"/>
        <v>0.8108070852574264</v>
      </c>
      <c r="I6" s="1">
        <v>62</v>
      </c>
      <c r="J6" s="5">
        <f t="shared" si="2"/>
        <v>189.74193548387098</v>
      </c>
      <c r="K6" s="5" t="s">
        <v>28</v>
      </c>
      <c r="L6" s="10">
        <f t="shared" si="0"/>
        <v>0.73502798127414948</v>
      </c>
    </row>
    <row r="7" spans="1:12" x14ac:dyDescent="0.25">
      <c r="A7" s="1">
        <v>2006</v>
      </c>
      <c r="B7" s="1">
        <v>4</v>
      </c>
      <c r="C7" s="1" t="s">
        <v>25</v>
      </c>
      <c r="D7" s="1">
        <v>117</v>
      </c>
      <c r="E7" s="1">
        <v>24009</v>
      </c>
      <c r="F7" s="1">
        <v>17926</v>
      </c>
      <c r="H7" s="19">
        <f t="shared" si="1"/>
        <v>0.74663667791244948</v>
      </c>
      <c r="I7" s="1">
        <v>60</v>
      </c>
      <c r="J7" s="5">
        <f t="shared" si="2"/>
        <v>298.76666666666665</v>
      </c>
      <c r="K7" s="5" t="s">
        <v>29</v>
      </c>
      <c r="L7" s="10">
        <f t="shared" si="0"/>
        <v>1.1573712438001034</v>
      </c>
    </row>
    <row r="8" spans="1:12" x14ac:dyDescent="0.25">
      <c r="A8" s="1">
        <v>2006</v>
      </c>
      <c r="B8" s="1">
        <v>5</v>
      </c>
      <c r="C8" s="1" t="s">
        <v>25</v>
      </c>
      <c r="D8" s="1">
        <v>123</v>
      </c>
      <c r="E8" s="1">
        <v>25122</v>
      </c>
      <c r="F8" s="1">
        <v>19879</v>
      </c>
      <c r="H8" s="19">
        <f t="shared" si="1"/>
        <v>0.79129846349812916</v>
      </c>
      <c r="I8" s="1">
        <v>62</v>
      </c>
      <c r="J8" s="5">
        <f t="shared" si="2"/>
        <v>320.62903225806451</v>
      </c>
      <c r="K8" s="5" t="s">
        <v>30</v>
      </c>
      <c r="L8" s="10">
        <f t="shared" si="0"/>
        <v>1.2420623291183965</v>
      </c>
    </row>
    <row r="9" spans="1:12" x14ac:dyDescent="0.25">
      <c r="A9" s="1">
        <v>2006</v>
      </c>
      <c r="B9" s="1">
        <v>6</v>
      </c>
      <c r="C9" s="1" t="s">
        <v>25</v>
      </c>
      <c r="D9" s="1">
        <v>120</v>
      </c>
      <c r="E9" s="1">
        <v>24537</v>
      </c>
      <c r="F9" s="1">
        <v>19596</v>
      </c>
      <c r="H9" s="19">
        <f t="shared" si="1"/>
        <v>0.79863063944247459</v>
      </c>
      <c r="I9" s="1">
        <v>60</v>
      </c>
      <c r="J9" s="5">
        <f t="shared" si="2"/>
        <v>326.60000000000002</v>
      </c>
      <c r="K9" s="5" t="s">
        <v>31</v>
      </c>
      <c r="L9" s="10">
        <f t="shared" si="0"/>
        <v>1.2651928424359493</v>
      </c>
    </row>
    <row r="10" spans="1:12" x14ac:dyDescent="0.25">
      <c r="A10" s="1">
        <v>2006</v>
      </c>
      <c r="B10" s="1">
        <v>7</v>
      </c>
      <c r="C10" s="1" t="s">
        <v>25</v>
      </c>
      <c r="D10" s="1">
        <v>124</v>
      </c>
      <c r="E10" s="1">
        <v>25266</v>
      </c>
      <c r="F10" s="1">
        <v>20942</v>
      </c>
      <c r="H10" s="19">
        <f t="shared" si="1"/>
        <v>0.82886091981318766</v>
      </c>
      <c r="I10" s="1">
        <v>62</v>
      </c>
      <c r="J10" s="5">
        <f t="shared" si="2"/>
        <v>337.77419354838707</v>
      </c>
      <c r="K10" s="5" t="s">
        <v>32</v>
      </c>
      <c r="L10" s="10">
        <f t="shared" si="0"/>
        <v>1.30847976741272</v>
      </c>
    </row>
    <row r="11" spans="1:12" x14ac:dyDescent="0.25">
      <c r="A11" s="1">
        <v>2006</v>
      </c>
      <c r="B11" s="1">
        <v>8</v>
      </c>
      <c r="C11" s="1" t="s">
        <v>25</v>
      </c>
      <c r="D11" s="1">
        <v>124</v>
      </c>
      <c r="E11" s="1">
        <v>25308</v>
      </c>
      <c r="F11" s="1">
        <v>19852</v>
      </c>
      <c r="H11" s="19">
        <f t="shared" si="1"/>
        <v>0.78441599494231073</v>
      </c>
      <c r="I11" s="1">
        <v>62</v>
      </c>
      <c r="J11" s="5">
        <f t="shared" si="2"/>
        <v>320.19354838709677</v>
      </c>
      <c r="K11" s="5" t="s">
        <v>33</v>
      </c>
      <c r="L11" s="10">
        <f t="shared" si="0"/>
        <v>1.2403753386819463</v>
      </c>
    </row>
    <row r="12" spans="1:12" x14ac:dyDescent="0.25">
      <c r="A12" s="1">
        <v>2006</v>
      </c>
      <c r="B12" s="1">
        <v>9</v>
      </c>
      <c r="C12" s="1" t="s">
        <v>25</v>
      </c>
      <c r="D12" s="1">
        <v>120</v>
      </c>
      <c r="E12" s="1">
        <v>24582</v>
      </c>
      <c r="F12" s="1">
        <v>18494</v>
      </c>
      <c r="H12" s="19">
        <f t="shared" si="1"/>
        <v>0.75233910991782604</v>
      </c>
      <c r="I12" s="1">
        <v>60</v>
      </c>
      <c r="J12" s="5">
        <f t="shared" si="2"/>
        <v>308.23333333333335</v>
      </c>
      <c r="K12" s="5" t="s">
        <v>34</v>
      </c>
      <c r="L12" s="10">
        <f t="shared" si="0"/>
        <v>1.1940435001025949</v>
      </c>
    </row>
    <row r="13" spans="1:12" x14ac:dyDescent="0.25">
      <c r="A13" s="1">
        <v>2005</v>
      </c>
      <c r="B13" s="1">
        <v>10</v>
      </c>
      <c r="C13" s="1" t="s">
        <v>25</v>
      </c>
      <c r="D13" s="1">
        <v>122</v>
      </c>
      <c r="E13" s="1">
        <v>25008</v>
      </c>
      <c r="F13" s="1">
        <v>16855</v>
      </c>
      <c r="H13" s="19">
        <f t="shared" si="1"/>
        <v>0.67398432501599492</v>
      </c>
      <c r="I13" s="1">
        <v>62</v>
      </c>
      <c r="J13" s="5">
        <f t="shared" si="2"/>
        <v>271.85483870967744</v>
      </c>
      <c r="K13" s="5" t="s">
        <v>35</v>
      </c>
      <c r="L13" s="10">
        <f t="shared" si="0"/>
        <v>1.0531194002359563</v>
      </c>
    </row>
    <row r="14" spans="1:12" x14ac:dyDescent="0.25">
      <c r="A14" s="1">
        <v>2005</v>
      </c>
      <c r="B14" s="1">
        <v>11</v>
      </c>
      <c r="C14" s="1" t="s">
        <v>25</v>
      </c>
      <c r="D14" s="1">
        <v>70</v>
      </c>
      <c r="E14" s="1">
        <v>15757</v>
      </c>
      <c r="F14" s="1">
        <v>13230</v>
      </c>
      <c r="H14" s="19">
        <f t="shared" si="1"/>
        <v>0.83962683251888048</v>
      </c>
      <c r="I14" s="1">
        <v>60</v>
      </c>
      <c r="J14" s="5">
        <f t="shared" si="2"/>
        <v>220.5</v>
      </c>
      <c r="K14" s="5" t="s">
        <v>36</v>
      </c>
      <c r="L14" s="10">
        <f t="shared" si="0"/>
        <v>0.85417949098936563</v>
      </c>
    </row>
    <row r="15" spans="1:12" x14ac:dyDescent="0.25">
      <c r="A15" s="3">
        <v>2005</v>
      </c>
      <c r="B15" s="3">
        <v>12</v>
      </c>
      <c r="C15" s="3" t="s">
        <v>25</v>
      </c>
      <c r="D15" s="3">
        <v>62</v>
      </c>
      <c r="E15" s="3">
        <v>14509</v>
      </c>
      <c r="F15" s="3">
        <v>11645</v>
      </c>
      <c r="G15" s="2"/>
      <c r="H15" s="21">
        <f t="shared" si="1"/>
        <v>0.80260527948170102</v>
      </c>
      <c r="I15" s="3">
        <v>62</v>
      </c>
      <c r="J15" s="7">
        <f t="shared" si="2"/>
        <v>187.82258064516128</v>
      </c>
      <c r="K15" s="7" t="s">
        <v>37</v>
      </c>
      <c r="L15" s="8">
        <f t="shared" si="0"/>
        <v>0.72759272712831269</v>
      </c>
    </row>
    <row r="16" spans="1:12" s="4" customFormat="1" x14ac:dyDescent="0.25">
      <c r="A16" s="11" t="s">
        <v>65</v>
      </c>
      <c r="B16" s="11"/>
      <c r="C16" s="11"/>
      <c r="D16" s="11">
        <f>SUM(D4:D15)</f>
        <v>1162</v>
      </c>
      <c r="E16" s="11">
        <f>SUM(E4:E15)</f>
        <v>246093</v>
      </c>
      <c r="F16" s="11">
        <f>SUM(F4:F15)</f>
        <v>188444</v>
      </c>
      <c r="H16" s="22">
        <f t="shared" si="1"/>
        <v>0.76574303210574868</v>
      </c>
      <c r="I16" s="11">
        <f>SUM(I4:I15)</f>
        <v>730</v>
      </c>
      <c r="J16" s="23">
        <f t="shared" si="2"/>
        <v>258.14246575342463</v>
      </c>
      <c r="K16" s="23"/>
      <c r="L16" s="25"/>
    </row>
    <row r="17" spans="1:12" x14ac:dyDescent="0.25">
      <c r="I17" s="1"/>
      <c r="J17" s="5"/>
      <c r="K17" s="5"/>
      <c r="L17" s="10"/>
    </row>
    <row r="18" spans="1:12" x14ac:dyDescent="0.25">
      <c r="J18" s="5"/>
      <c r="K18" s="5"/>
      <c r="L18" s="10"/>
    </row>
    <row r="19" spans="1:12" x14ac:dyDescent="0.25">
      <c r="A19" s="1">
        <v>2006</v>
      </c>
      <c r="B19" s="1">
        <v>1</v>
      </c>
      <c r="C19" s="1" t="s">
        <v>38</v>
      </c>
      <c r="D19" s="1">
        <v>62</v>
      </c>
      <c r="E19" s="1">
        <v>12490</v>
      </c>
      <c r="F19" s="1">
        <v>8314</v>
      </c>
      <c r="H19" s="19">
        <f t="shared" si="1"/>
        <v>0.66565252201761405</v>
      </c>
      <c r="I19" s="1">
        <v>62</v>
      </c>
      <c r="J19" s="5">
        <f t="shared" si="2"/>
        <v>134.09677419354838</v>
      </c>
      <c r="K19" s="5" t="s">
        <v>26</v>
      </c>
      <c r="L19" s="10">
        <f>J19/$J$31</f>
        <v>0.88967231810679193</v>
      </c>
    </row>
    <row r="20" spans="1:12" x14ac:dyDescent="0.25">
      <c r="A20" s="1">
        <v>2006</v>
      </c>
      <c r="B20" s="1">
        <v>2</v>
      </c>
      <c r="C20" s="1" t="s">
        <v>38</v>
      </c>
      <c r="D20" s="1">
        <v>53</v>
      </c>
      <c r="E20" s="1">
        <v>10503</v>
      </c>
      <c r="F20" s="1">
        <v>6645</v>
      </c>
      <c r="H20" s="19">
        <f t="shared" si="1"/>
        <v>0.63267637817766353</v>
      </c>
      <c r="I20" s="1">
        <v>56</v>
      </c>
      <c r="J20" s="5">
        <f t="shared" si="2"/>
        <v>118.66071428571429</v>
      </c>
      <c r="K20" s="5" t="s">
        <v>27</v>
      </c>
      <c r="L20" s="10">
        <f t="shared" ref="L20:L30" si="3">J20/$J$31</f>
        <v>0.78726094182106177</v>
      </c>
    </row>
    <row r="21" spans="1:12" x14ac:dyDescent="0.25">
      <c r="A21" s="1">
        <v>2006</v>
      </c>
      <c r="B21" s="1">
        <v>3</v>
      </c>
      <c r="C21" s="1" t="s">
        <v>38</v>
      </c>
      <c r="D21" s="1">
        <v>62</v>
      </c>
      <c r="E21" s="1">
        <v>12332</v>
      </c>
      <c r="F21" s="1">
        <v>10007</v>
      </c>
      <c r="H21" s="19">
        <f t="shared" si="1"/>
        <v>0.81146610444372369</v>
      </c>
      <c r="I21" s="1">
        <v>62</v>
      </c>
      <c r="J21" s="5">
        <f t="shared" si="2"/>
        <v>161.40322580645162</v>
      </c>
      <c r="K21" s="5" t="s">
        <v>28</v>
      </c>
      <c r="L21" s="10">
        <f t="shared" si="3"/>
        <v>1.0708384516832652</v>
      </c>
    </row>
    <row r="22" spans="1:12" x14ac:dyDescent="0.25">
      <c r="A22" s="1">
        <v>2006</v>
      </c>
      <c r="B22" s="1">
        <v>4</v>
      </c>
      <c r="C22" s="1" t="s">
        <v>38</v>
      </c>
      <c r="D22" s="1">
        <v>60</v>
      </c>
      <c r="E22" s="1">
        <v>12010</v>
      </c>
      <c r="F22" s="1">
        <v>8940</v>
      </c>
      <c r="H22" s="19">
        <f t="shared" si="1"/>
        <v>0.74437968359700246</v>
      </c>
      <c r="I22" s="1">
        <v>60</v>
      </c>
      <c r="J22" s="5">
        <f t="shared" si="2"/>
        <v>149</v>
      </c>
      <c r="K22" s="5" t="s">
        <v>29</v>
      </c>
      <c r="L22" s="10">
        <f t="shared" si="3"/>
        <v>0.98854857766063797</v>
      </c>
    </row>
    <row r="23" spans="1:12" x14ac:dyDescent="0.25">
      <c r="A23" s="1">
        <v>2006</v>
      </c>
      <c r="B23" s="1">
        <v>5</v>
      </c>
      <c r="C23" s="1" t="s">
        <v>38</v>
      </c>
      <c r="D23" s="1">
        <v>62</v>
      </c>
      <c r="E23" s="1">
        <v>12697</v>
      </c>
      <c r="F23" s="1">
        <v>9381</v>
      </c>
      <c r="H23" s="19">
        <f t="shared" si="1"/>
        <v>0.73883594549893672</v>
      </c>
      <c r="I23" s="1">
        <v>62</v>
      </c>
      <c r="J23" s="5">
        <f t="shared" si="2"/>
        <v>151.30645161290323</v>
      </c>
      <c r="K23" s="5" t="s">
        <v>30</v>
      </c>
      <c r="L23" s="10">
        <f t="shared" si="3"/>
        <v>1.0038508559249237</v>
      </c>
    </row>
    <row r="24" spans="1:12" x14ac:dyDescent="0.25">
      <c r="A24" s="1">
        <v>2006</v>
      </c>
      <c r="B24" s="1">
        <v>6</v>
      </c>
      <c r="C24" s="1" t="s">
        <v>38</v>
      </c>
      <c r="D24" s="1">
        <v>60</v>
      </c>
      <c r="E24" s="1">
        <v>12518</v>
      </c>
      <c r="F24" s="1">
        <v>9363</v>
      </c>
      <c r="H24" s="19">
        <f t="shared" si="1"/>
        <v>0.74796293337593867</v>
      </c>
      <c r="I24" s="1">
        <v>60</v>
      </c>
      <c r="J24" s="5">
        <f t="shared" si="2"/>
        <v>156.05000000000001</v>
      </c>
      <c r="K24" s="5" t="s">
        <v>31</v>
      </c>
      <c r="L24" s="10">
        <f t="shared" si="3"/>
        <v>1.0353221848586749</v>
      </c>
    </row>
    <row r="25" spans="1:12" x14ac:dyDescent="0.25">
      <c r="A25" s="1">
        <v>2006</v>
      </c>
      <c r="B25" s="1">
        <v>7</v>
      </c>
      <c r="C25" s="1" t="s">
        <v>38</v>
      </c>
      <c r="D25" s="1">
        <v>62</v>
      </c>
      <c r="E25" s="1">
        <v>12959</v>
      </c>
      <c r="F25" s="1">
        <v>10121</v>
      </c>
      <c r="H25" s="19">
        <f t="shared" si="1"/>
        <v>0.78100162049540856</v>
      </c>
      <c r="I25" s="1">
        <v>62</v>
      </c>
      <c r="J25" s="5">
        <f t="shared" si="2"/>
        <v>163.24193548387098</v>
      </c>
      <c r="K25" s="5" t="s">
        <v>32</v>
      </c>
      <c r="L25" s="10">
        <f t="shared" si="3"/>
        <v>1.0830374707191295</v>
      </c>
    </row>
    <row r="26" spans="1:12" x14ac:dyDescent="0.25">
      <c r="A26" s="1">
        <v>2006</v>
      </c>
      <c r="B26" s="1">
        <v>8</v>
      </c>
      <c r="C26" s="1" t="s">
        <v>38</v>
      </c>
      <c r="D26" s="1">
        <v>62</v>
      </c>
      <c r="E26" s="1">
        <v>12953</v>
      </c>
      <c r="F26" s="1">
        <v>8902</v>
      </c>
      <c r="H26" s="19">
        <f t="shared" si="1"/>
        <v>0.68725391801127156</v>
      </c>
      <c r="I26" s="1">
        <v>62</v>
      </c>
      <c r="J26" s="5">
        <f t="shared" si="2"/>
        <v>143.58064516129033</v>
      </c>
      <c r="K26" s="5" t="s">
        <v>33</v>
      </c>
      <c r="L26" s="10">
        <f t="shared" si="3"/>
        <v>0.95259357418651225</v>
      </c>
    </row>
    <row r="27" spans="1:12" x14ac:dyDescent="0.25">
      <c r="A27" s="1">
        <v>2006</v>
      </c>
      <c r="B27" s="1">
        <v>9</v>
      </c>
      <c r="C27" s="1" t="s">
        <v>38</v>
      </c>
      <c r="D27" s="1">
        <v>60</v>
      </c>
      <c r="E27" s="1">
        <v>12535</v>
      </c>
      <c r="F27" s="1">
        <v>9574</v>
      </c>
      <c r="H27" s="19">
        <f t="shared" si="1"/>
        <v>0.76378141204627048</v>
      </c>
      <c r="I27" s="1">
        <v>60</v>
      </c>
      <c r="J27" s="5">
        <f t="shared" si="2"/>
        <v>159.56666666666666</v>
      </c>
      <c r="K27" s="5" t="s">
        <v>34</v>
      </c>
      <c r="L27" s="10">
        <f t="shared" si="3"/>
        <v>1.0586537005059224</v>
      </c>
    </row>
    <row r="28" spans="1:12" x14ac:dyDescent="0.25">
      <c r="A28" s="1">
        <v>2005</v>
      </c>
      <c r="B28" s="1">
        <v>10</v>
      </c>
      <c r="C28" s="1" t="s">
        <v>38</v>
      </c>
      <c r="D28" s="1">
        <v>62</v>
      </c>
      <c r="E28" s="1">
        <v>12542</v>
      </c>
      <c r="F28" s="1">
        <v>9815</v>
      </c>
      <c r="H28" s="19">
        <f t="shared" si="1"/>
        <v>0.78257056290862703</v>
      </c>
      <c r="I28" s="1">
        <v>62</v>
      </c>
      <c r="J28" s="5">
        <f t="shared" si="2"/>
        <v>158.30645161290323</v>
      </c>
      <c r="K28" s="5" t="s">
        <v>35</v>
      </c>
      <c r="L28" s="10">
        <f t="shared" si="3"/>
        <v>1.0502927354123361</v>
      </c>
    </row>
    <row r="29" spans="1:12" x14ac:dyDescent="0.25">
      <c r="A29" s="1">
        <v>2005</v>
      </c>
      <c r="B29" s="1">
        <v>11</v>
      </c>
      <c r="C29" s="1" t="s">
        <v>38</v>
      </c>
      <c r="D29" s="1">
        <v>59</v>
      </c>
      <c r="E29" s="1">
        <v>11737</v>
      </c>
      <c r="F29" s="1">
        <v>9141</v>
      </c>
      <c r="H29" s="19">
        <f t="shared" si="1"/>
        <v>0.77881911902530454</v>
      </c>
      <c r="I29" s="1">
        <v>60</v>
      </c>
      <c r="J29" s="5">
        <f t="shared" si="2"/>
        <v>152.35</v>
      </c>
      <c r="K29" s="5" t="s">
        <v>36</v>
      </c>
      <c r="L29" s="10">
        <f t="shared" si="3"/>
        <v>1.0107743342724711</v>
      </c>
    </row>
    <row r="30" spans="1:12" x14ac:dyDescent="0.25">
      <c r="A30" s="3">
        <v>2005</v>
      </c>
      <c r="B30" s="3">
        <v>12</v>
      </c>
      <c r="C30" s="3" t="s">
        <v>38</v>
      </c>
      <c r="D30" s="3">
        <v>62</v>
      </c>
      <c r="E30" s="3">
        <v>12512</v>
      </c>
      <c r="F30" s="3">
        <v>9827</v>
      </c>
      <c r="G30" s="2"/>
      <c r="H30" s="21">
        <f t="shared" si="1"/>
        <v>0.78540601023017897</v>
      </c>
      <c r="I30" s="3">
        <v>62</v>
      </c>
      <c r="J30" s="7">
        <f t="shared" si="2"/>
        <v>158.5</v>
      </c>
      <c r="K30" s="7" t="s">
        <v>37</v>
      </c>
      <c r="L30" s="8">
        <f t="shared" si="3"/>
        <v>1.0515768426792693</v>
      </c>
    </row>
    <row r="31" spans="1:12" s="4" customFormat="1" x14ac:dyDescent="0.25">
      <c r="A31" s="11" t="s">
        <v>65</v>
      </c>
      <c r="B31" s="11"/>
      <c r="C31" s="11"/>
      <c r="D31" s="11">
        <f>SUM(D19:D30)</f>
        <v>726</v>
      </c>
      <c r="E31" s="11">
        <f>SUM(E19:E30)</f>
        <v>147788</v>
      </c>
      <c r="F31" s="11">
        <f>SUM(F19:F30)</f>
        <v>110030</v>
      </c>
      <c r="H31" s="22">
        <f>F31/E31</f>
        <v>0.74451240966790266</v>
      </c>
      <c r="I31" s="11">
        <f>SUM(I19:I30)</f>
        <v>730</v>
      </c>
      <c r="J31" s="23">
        <f>F31/I31</f>
        <v>150.72602739726028</v>
      </c>
    </row>
    <row r="32" spans="1:12" x14ac:dyDescent="0.25">
      <c r="E32" s="1">
        <f>SUM(E22:E28)</f>
        <v>88214</v>
      </c>
      <c r="F32" s="1">
        <f>SUM(F22:F28)</f>
        <v>66096</v>
      </c>
      <c r="H32" s="22">
        <f>F32/E32</f>
        <v>0.74926882354274826</v>
      </c>
    </row>
    <row r="34" spans="1:12" x14ac:dyDescent="0.25">
      <c r="A34" s="12" t="s">
        <v>19</v>
      </c>
      <c r="B34" s="12" t="s">
        <v>20</v>
      </c>
      <c r="C34" s="12" t="s">
        <v>21</v>
      </c>
      <c r="D34" s="12" t="s">
        <v>22</v>
      </c>
      <c r="E34" s="12" t="s">
        <v>179</v>
      </c>
      <c r="F34" s="12" t="s">
        <v>143</v>
      </c>
      <c r="H34" s="20" t="s">
        <v>100</v>
      </c>
      <c r="I34" s="12" t="s">
        <v>52</v>
      </c>
      <c r="J34" s="12" t="s">
        <v>23</v>
      </c>
      <c r="K34" s="12" t="s">
        <v>24</v>
      </c>
      <c r="L34" s="12" t="s">
        <v>113</v>
      </c>
    </row>
    <row r="35" spans="1:12" x14ac:dyDescent="0.25">
      <c r="A35" s="1">
        <v>2006</v>
      </c>
      <c r="B35" s="1">
        <v>1</v>
      </c>
      <c r="C35" s="1" t="s">
        <v>39</v>
      </c>
      <c r="D35" s="18">
        <f t="shared" ref="D35:F46" si="4">D4+D19</f>
        <v>124</v>
      </c>
      <c r="E35" s="18">
        <f t="shared" si="4"/>
        <v>26999</v>
      </c>
      <c r="F35" s="18">
        <f t="shared" si="4"/>
        <v>18347</v>
      </c>
      <c r="H35" s="19">
        <f t="shared" ref="H35:H46" si="5">F35/E35</f>
        <v>0.67954368680321497</v>
      </c>
      <c r="I35" s="1">
        <v>62</v>
      </c>
      <c r="J35" s="5">
        <f t="shared" ref="J35:J46" si="6">F35/I35</f>
        <v>295.91935483870969</v>
      </c>
      <c r="K35" s="5" t="s">
        <v>26</v>
      </c>
      <c r="L35" s="10">
        <f>J35/$J$47</f>
        <v>0.72375191484771906</v>
      </c>
    </row>
    <row r="36" spans="1:12" x14ac:dyDescent="0.25">
      <c r="A36" s="1">
        <v>2006</v>
      </c>
      <c r="B36" s="1">
        <v>2</v>
      </c>
      <c r="C36" s="1" t="s">
        <v>39</v>
      </c>
      <c r="D36" s="18">
        <f t="shared" si="4"/>
        <v>109</v>
      </c>
      <c r="E36" s="18">
        <f t="shared" si="4"/>
        <v>23480</v>
      </c>
      <c r="F36" s="18">
        <f t="shared" si="4"/>
        <v>14873</v>
      </c>
      <c r="H36" s="19">
        <f t="shared" si="5"/>
        <v>0.63343270868824531</v>
      </c>
      <c r="I36" s="1">
        <v>56</v>
      </c>
      <c r="J36" s="5">
        <f t="shared" si="6"/>
        <v>265.58928571428572</v>
      </c>
      <c r="K36" s="5" t="s">
        <v>27</v>
      </c>
      <c r="L36" s="10">
        <f t="shared" ref="L36:L46" si="7">J36/$J$47</f>
        <v>0.64957141516992634</v>
      </c>
    </row>
    <row r="37" spans="1:12" x14ac:dyDescent="0.25">
      <c r="A37" s="1">
        <v>2006</v>
      </c>
      <c r="B37" s="1">
        <v>3</v>
      </c>
      <c r="C37" s="1" t="s">
        <v>39</v>
      </c>
      <c r="D37" s="18">
        <f t="shared" si="4"/>
        <v>124</v>
      </c>
      <c r="E37" s="18">
        <f t="shared" si="4"/>
        <v>26841</v>
      </c>
      <c r="F37" s="18">
        <f t="shared" si="4"/>
        <v>21771</v>
      </c>
      <c r="H37" s="19">
        <f t="shared" si="5"/>
        <v>0.81110986922990946</v>
      </c>
      <c r="I37" s="1">
        <v>62</v>
      </c>
      <c r="J37" s="5">
        <f t="shared" si="6"/>
        <v>351.14516129032256</v>
      </c>
      <c r="K37" s="5" t="s">
        <v>28</v>
      </c>
      <c r="L37" s="10">
        <f t="shared" si="7"/>
        <v>0.85882176585543624</v>
      </c>
    </row>
    <row r="38" spans="1:12" x14ac:dyDescent="0.25">
      <c r="A38" s="1">
        <v>2006</v>
      </c>
      <c r="B38" s="1">
        <v>4</v>
      </c>
      <c r="C38" s="1" t="s">
        <v>39</v>
      </c>
      <c r="D38" s="18">
        <f t="shared" si="4"/>
        <v>177</v>
      </c>
      <c r="E38" s="18">
        <f t="shared" si="4"/>
        <v>36019</v>
      </c>
      <c r="F38" s="18">
        <f t="shared" si="4"/>
        <v>26866</v>
      </c>
      <c r="H38" s="19">
        <f t="shared" si="5"/>
        <v>0.7458841167161776</v>
      </c>
      <c r="I38" s="1">
        <v>60</v>
      </c>
      <c r="J38" s="5">
        <f t="shared" si="6"/>
        <v>447.76666666666665</v>
      </c>
      <c r="K38" s="5" t="s">
        <v>29</v>
      </c>
      <c r="L38" s="10">
        <f t="shared" si="7"/>
        <v>1.0951361480955348</v>
      </c>
    </row>
    <row r="39" spans="1:12" x14ac:dyDescent="0.25">
      <c r="A39" s="1">
        <v>2006</v>
      </c>
      <c r="B39" s="1">
        <v>5</v>
      </c>
      <c r="C39" s="1" t="s">
        <v>39</v>
      </c>
      <c r="D39" s="18">
        <f t="shared" si="4"/>
        <v>185</v>
      </c>
      <c r="E39" s="18">
        <f t="shared" si="4"/>
        <v>37819</v>
      </c>
      <c r="F39" s="18">
        <f t="shared" si="4"/>
        <v>29260</v>
      </c>
      <c r="H39" s="19">
        <f t="shared" si="5"/>
        <v>0.77368518469552339</v>
      </c>
      <c r="I39" s="1">
        <v>62</v>
      </c>
      <c r="J39" s="5">
        <f t="shared" si="6"/>
        <v>471.93548387096774</v>
      </c>
      <c r="K39" s="5" t="s">
        <v>30</v>
      </c>
      <c r="L39" s="10">
        <f t="shared" si="7"/>
        <v>1.1542476169643134</v>
      </c>
    </row>
    <row r="40" spans="1:12" x14ac:dyDescent="0.25">
      <c r="A40" s="1">
        <v>2006</v>
      </c>
      <c r="B40" s="1">
        <v>6</v>
      </c>
      <c r="C40" s="1" t="s">
        <v>39</v>
      </c>
      <c r="D40" s="18">
        <f t="shared" si="4"/>
        <v>180</v>
      </c>
      <c r="E40" s="18">
        <f t="shared" si="4"/>
        <v>37055</v>
      </c>
      <c r="F40" s="18">
        <f t="shared" si="4"/>
        <v>28959</v>
      </c>
      <c r="H40" s="19">
        <f t="shared" si="5"/>
        <v>0.78151396572662257</v>
      </c>
      <c r="I40" s="1">
        <v>60</v>
      </c>
      <c r="J40" s="5">
        <f t="shared" si="6"/>
        <v>482.65</v>
      </c>
      <c r="K40" s="5" t="s">
        <v>31</v>
      </c>
      <c r="L40" s="10">
        <f t="shared" si="7"/>
        <v>1.1804529037705127</v>
      </c>
    </row>
    <row r="41" spans="1:12" x14ac:dyDescent="0.25">
      <c r="A41" s="1">
        <v>2006</v>
      </c>
      <c r="B41" s="1">
        <v>7</v>
      </c>
      <c r="C41" s="1" t="s">
        <v>39</v>
      </c>
      <c r="D41" s="18">
        <f t="shared" si="4"/>
        <v>186</v>
      </c>
      <c r="E41" s="18">
        <f t="shared" si="4"/>
        <v>38225</v>
      </c>
      <c r="F41" s="18">
        <f t="shared" si="4"/>
        <v>31063</v>
      </c>
      <c r="H41" s="19">
        <f t="shared" si="5"/>
        <v>0.8126357096141269</v>
      </c>
      <c r="I41" s="1">
        <v>62</v>
      </c>
      <c r="J41" s="5">
        <f t="shared" si="6"/>
        <v>501.01612903225805</v>
      </c>
      <c r="K41" s="5" t="s">
        <v>32</v>
      </c>
      <c r="L41" s="10">
        <f t="shared" si="7"/>
        <v>1.2253723077840897</v>
      </c>
    </row>
    <row r="42" spans="1:12" x14ac:dyDescent="0.25">
      <c r="A42" s="1">
        <v>2006</v>
      </c>
      <c r="B42" s="1">
        <v>8</v>
      </c>
      <c r="C42" s="1" t="s">
        <v>39</v>
      </c>
      <c r="D42" s="18">
        <f t="shared" si="4"/>
        <v>186</v>
      </c>
      <c r="E42" s="18">
        <f t="shared" si="4"/>
        <v>38261</v>
      </c>
      <c r="F42" s="18">
        <f t="shared" si="4"/>
        <v>28754</v>
      </c>
      <c r="H42" s="19">
        <f t="shared" si="5"/>
        <v>0.75152243799168872</v>
      </c>
      <c r="I42" s="1">
        <v>62</v>
      </c>
      <c r="J42" s="5">
        <f t="shared" si="6"/>
        <v>463.77419354838707</v>
      </c>
      <c r="K42" s="5" t="s">
        <v>33</v>
      </c>
      <c r="L42" s="10">
        <f t="shared" si="7"/>
        <v>1.1342869438889907</v>
      </c>
    </row>
    <row r="43" spans="1:12" x14ac:dyDescent="0.25">
      <c r="A43" s="1">
        <v>2006</v>
      </c>
      <c r="B43" s="1">
        <v>9</v>
      </c>
      <c r="C43" s="1" t="s">
        <v>39</v>
      </c>
      <c r="D43" s="18">
        <f t="shared" si="4"/>
        <v>180</v>
      </c>
      <c r="E43" s="18">
        <f t="shared" si="4"/>
        <v>37117</v>
      </c>
      <c r="F43" s="18">
        <f t="shared" si="4"/>
        <v>28068</v>
      </c>
      <c r="H43" s="19">
        <f t="shared" si="5"/>
        <v>0.75620335695233987</v>
      </c>
      <c r="I43" s="1">
        <v>60</v>
      </c>
      <c r="J43" s="5">
        <f t="shared" si="6"/>
        <v>467.8</v>
      </c>
      <c r="K43" s="5" t="s">
        <v>34</v>
      </c>
      <c r="L43" s="10">
        <f t="shared" si="7"/>
        <v>1.1441331573269364</v>
      </c>
    </row>
    <row r="44" spans="1:12" x14ac:dyDescent="0.25">
      <c r="A44" s="1">
        <v>2005</v>
      </c>
      <c r="B44" s="1">
        <v>10</v>
      </c>
      <c r="C44" s="1" t="s">
        <v>39</v>
      </c>
      <c r="D44" s="18">
        <f t="shared" si="4"/>
        <v>184</v>
      </c>
      <c r="E44" s="18">
        <f t="shared" si="4"/>
        <v>37550</v>
      </c>
      <c r="F44" s="18">
        <f t="shared" si="4"/>
        <v>26670</v>
      </c>
      <c r="H44" s="19">
        <f t="shared" si="5"/>
        <v>0.71025299600532621</v>
      </c>
      <c r="I44" s="1">
        <v>62</v>
      </c>
      <c r="J44" s="5">
        <f t="shared" si="6"/>
        <v>430.16129032258067</v>
      </c>
      <c r="K44" s="5" t="s">
        <v>35</v>
      </c>
      <c r="L44" s="10">
        <f t="shared" si="7"/>
        <v>1.0520773733574245</v>
      </c>
    </row>
    <row r="45" spans="1:12" x14ac:dyDescent="0.25">
      <c r="A45" s="1">
        <v>2005</v>
      </c>
      <c r="B45" s="1">
        <v>11</v>
      </c>
      <c r="C45" s="1" t="s">
        <v>39</v>
      </c>
      <c r="D45" s="18">
        <f t="shared" si="4"/>
        <v>129</v>
      </c>
      <c r="E45" s="18">
        <f t="shared" si="4"/>
        <v>27494</v>
      </c>
      <c r="F45" s="18">
        <f t="shared" si="4"/>
        <v>22371</v>
      </c>
      <c r="H45" s="19">
        <f t="shared" si="5"/>
        <v>0.81366843674983635</v>
      </c>
      <c r="I45" s="1">
        <v>60</v>
      </c>
      <c r="J45" s="5">
        <f t="shared" si="6"/>
        <v>372.85</v>
      </c>
      <c r="K45" s="5" t="s">
        <v>36</v>
      </c>
      <c r="L45" s="10">
        <f t="shared" si="7"/>
        <v>0.91190689976346362</v>
      </c>
    </row>
    <row r="46" spans="1:12" x14ac:dyDescent="0.25">
      <c r="A46" s="3">
        <v>2005</v>
      </c>
      <c r="B46" s="3">
        <v>12</v>
      </c>
      <c r="C46" s="3" t="s">
        <v>39</v>
      </c>
      <c r="D46" s="24">
        <f t="shared" si="4"/>
        <v>124</v>
      </c>
      <c r="E46" s="24">
        <f t="shared" si="4"/>
        <v>27021</v>
      </c>
      <c r="F46" s="24">
        <f t="shared" si="4"/>
        <v>21472</v>
      </c>
      <c r="G46" s="2"/>
      <c r="H46" s="21">
        <f t="shared" si="5"/>
        <v>0.79464120498871249</v>
      </c>
      <c r="I46" s="3">
        <v>62</v>
      </c>
      <c r="J46" s="7">
        <f t="shared" si="6"/>
        <v>346.32258064516128</v>
      </c>
      <c r="K46" s="7" t="s">
        <v>37</v>
      </c>
      <c r="L46" s="8">
        <f t="shared" si="7"/>
        <v>0.84702682267456375</v>
      </c>
    </row>
    <row r="47" spans="1:12" s="4" customFormat="1" x14ac:dyDescent="0.25">
      <c r="A47" s="11" t="s">
        <v>65</v>
      </c>
      <c r="B47" s="11"/>
      <c r="C47" s="11"/>
      <c r="D47" s="11">
        <f>SUM(D35:D46)</f>
        <v>1888</v>
      </c>
      <c r="E47" s="11">
        <f>SUM(E35:E46)</f>
        <v>393881</v>
      </c>
      <c r="F47" s="11">
        <f>SUM(F35:F46)</f>
        <v>298474</v>
      </c>
      <c r="H47" s="22">
        <f>F47/E47</f>
        <v>0.75777709511248326</v>
      </c>
      <c r="I47" s="11">
        <f>SUM(I35:I46)</f>
        <v>730</v>
      </c>
      <c r="J47" s="23">
        <f>F47/I47</f>
        <v>408.86849315068491</v>
      </c>
    </row>
  </sheetData>
  <mergeCells count="1">
    <mergeCell ref="A1:L1"/>
  </mergeCells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93"/>
  <sheetViews>
    <sheetView workbookViewId="0">
      <selection activeCell="B14" sqref="B14"/>
    </sheetView>
  </sheetViews>
  <sheetFormatPr defaultRowHeight="13.2" x14ac:dyDescent="0.25"/>
  <cols>
    <col min="1" max="2" width="9.109375" style="1"/>
    <col min="3" max="3" width="9.109375" style="17"/>
  </cols>
  <sheetData>
    <row r="1" spans="1:3" x14ac:dyDescent="0.25">
      <c r="A1" s="12" t="s">
        <v>13</v>
      </c>
      <c r="B1" s="12" t="s">
        <v>14</v>
      </c>
      <c r="C1" s="16" t="s">
        <v>15</v>
      </c>
    </row>
    <row r="2" spans="1:3" x14ac:dyDescent="0.25">
      <c r="A2" s="1" t="s">
        <v>102</v>
      </c>
      <c r="B2" s="15" t="s">
        <v>67</v>
      </c>
      <c r="C2" s="17">
        <v>1825</v>
      </c>
    </row>
    <row r="3" spans="1:3" x14ac:dyDescent="0.25">
      <c r="A3" s="1" t="s">
        <v>102</v>
      </c>
      <c r="B3" s="15" t="s">
        <v>94</v>
      </c>
      <c r="C3" s="17">
        <v>759</v>
      </c>
    </row>
    <row r="4" spans="1:3" x14ac:dyDescent="0.25">
      <c r="A4" s="1" t="s">
        <v>102</v>
      </c>
      <c r="B4" s="15" t="s">
        <v>68</v>
      </c>
      <c r="C4" s="17">
        <v>1519</v>
      </c>
    </row>
    <row r="5" spans="1:3" x14ac:dyDescent="0.25">
      <c r="A5" s="1" t="s">
        <v>102</v>
      </c>
      <c r="B5" s="15" t="s">
        <v>41</v>
      </c>
      <c r="C5" s="17">
        <v>761</v>
      </c>
    </row>
    <row r="6" spans="1:3" x14ac:dyDescent="0.25">
      <c r="A6" s="1" t="s">
        <v>102</v>
      </c>
      <c r="B6" s="15" t="s">
        <v>132</v>
      </c>
      <c r="C6" s="17">
        <v>865</v>
      </c>
    </row>
    <row r="7" spans="1:3" x14ac:dyDescent="0.25">
      <c r="A7" s="1" t="s">
        <v>102</v>
      </c>
      <c r="B7" s="15" t="s">
        <v>96</v>
      </c>
      <c r="C7" s="17">
        <v>765</v>
      </c>
    </row>
    <row r="8" spans="1:3" x14ac:dyDescent="0.25">
      <c r="A8" s="1" t="s">
        <v>102</v>
      </c>
      <c r="B8" s="15" t="s">
        <v>130</v>
      </c>
      <c r="C8" s="17">
        <v>186</v>
      </c>
    </row>
    <row r="9" spans="1:3" x14ac:dyDescent="0.25">
      <c r="A9" s="1" t="s">
        <v>102</v>
      </c>
      <c r="B9" s="15" t="s">
        <v>133</v>
      </c>
      <c r="C9" s="17">
        <v>1197</v>
      </c>
    </row>
    <row r="10" spans="1:3" x14ac:dyDescent="0.25">
      <c r="A10" s="1" t="s">
        <v>102</v>
      </c>
      <c r="B10" s="15" t="s">
        <v>88</v>
      </c>
      <c r="C10" s="17">
        <v>183</v>
      </c>
    </row>
    <row r="11" spans="1:3" x14ac:dyDescent="0.25">
      <c r="A11" s="1" t="s">
        <v>102</v>
      </c>
      <c r="B11" s="15" t="s">
        <v>124</v>
      </c>
      <c r="C11" s="17">
        <v>2109</v>
      </c>
    </row>
    <row r="12" spans="1:3" x14ac:dyDescent="0.25">
      <c r="A12" s="1" t="s">
        <v>102</v>
      </c>
      <c r="B12" s="15" t="s">
        <v>104</v>
      </c>
      <c r="C12" s="17">
        <v>935</v>
      </c>
    </row>
    <row r="13" spans="1:3" x14ac:dyDescent="0.25">
      <c r="A13" s="1" t="s">
        <v>102</v>
      </c>
      <c r="B13" s="15" t="s">
        <v>105</v>
      </c>
      <c r="C13" s="17">
        <v>424</v>
      </c>
    </row>
    <row r="14" spans="1:3" x14ac:dyDescent="0.25">
      <c r="A14" s="1" t="s">
        <v>102</v>
      </c>
      <c r="B14" s="15" t="s">
        <v>106</v>
      </c>
      <c r="C14" s="17">
        <v>541</v>
      </c>
    </row>
    <row r="15" spans="1:3" x14ac:dyDescent="0.25">
      <c r="A15" s="1" t="s">
        <v>102</v>
      </c>
      <c r="B15" s="15" t="s">
        <v>107</v>
      </c>
      <c r="C15" s="17">
        <v>482</v>
      </c>
    </row>
    <row r="16" spans="1:3" x14ac:dyDescent="0.25">
      <c r="A16" s="1" t="s">
        <v>102</v>
      </c>
      <c r="B16" s="15" t="s">
        <v>99</v>
      </c>
      <c r="C16" s="17">
        <v>589</v>
      </c>
    </row>
    <row r="17" spans="1:3" x14ac:dyDescent="0.25">
      <c r="A17" s="1" t="s">
        <v>102</v>
      </c>
      <c r="B17" s="15" t="s">
        <v>161</v>
      </c>
      <c r="C17" s="17">
        <v>212</v>
      </c>
    </row>
    <row r="18" spans="1:3" x14ac:dyDescent="0.25">
      <c r="A18" s="1" t="s">
        <v>102</v>
      </c>
      <c r="B18" s="15" t="s">
        <v>69</v>
      </c>
      <c r="C18" s="17">
        <v>1625</v>
      </c>
    </row>
    <row r="19" spans="1:3" x14ac:dyDescent="0.25">
      <c r="A19" s="1" t="s">
        <v>102</v>
      </c>
      <c r="B19" s="15" t="s">
        <v>162</v>
      </c>
      <c r="C19" s="17">
        <v>1391</v>
      </c>
    </row>
    <row r="20" spans="1:3" x14ac:dyDescent="0.25">
      <c r="A20" s="1" t="s">
        <v>102</v>
      </c>
      <c r="B20" s="15" t="s">
        <v>95</v>
      </c>
      <c r="C20" s="17">
        <v>1037</v>
      </c>
    </row>
    <row r="21" spans="1:3" x14ac:dyDescent="0.25">
      <c r="A21" s="1" t="s">
        <v>102</v>
      </c>
      <c r="B21" s="15" t="s">
        <v>70</v>
      </c>
      <c r="C21" s="17">
        <v>508</v>
      </c>
    </row>
    <row r="22" spans="1:3" x14ac:dyDescent="0.25">
      <c r="A22" s="1" t="s">
        <v>102</v>
      </c>
      <c r="B22" s="15" t="s">
        <v>115</v>
      </c>
      <c r="C22" s="17">
        <v>1907</v>
      </c>
    </row>
    <row r="23" spans="1:3" x14ac:dyDescent="0.25">
      <c r="A23" s="1" t="s">
        <v>102</v>
      </c>
      <c r="B23" s="15" t="s">
        <v>89</v>
      </c>
      <c r="C23" s="17">
        <v>20</v>
      </c>
    </row>
    <row r="24" spans="1:3" x14ac:dyDescent="0.25">
      <c r="A24" s="1" t="s">
        <v>102</v>
      </c>
      <c r="B24" s="15" t="s">
        <v>118</v>
      </c>
      <c r="C24" s="17">
        <v>2469</v>
      </c>
    </row>
    <row r="25" spans="1:3" x14ac:dyDescent="0.25">
      <c r="A25" s="1" t="s">
        <v>102</v>
      </c>
      <c r="B25" s="15" t="s">
        <v>108</v>
      </c>
      <c r="C25" s="17">
        <v>625</v>
      </c>
    </row>
    <row r="26" spans="1:3" x14ac:dyDescent="0.25">
      <c r="A26" s="1" t="s">
        <v>102</v>
      </c>
      <c r="B26" s="15" t="s">
        <v>116</v>
      </c>
      <c r="C26" s="17">
        <v>4983</v>
      </c>
    </row>
    <row r="27" spans="1:3" x14ac:dyDescent="0.25">
      <c r="A27" s="1" t="s">
        <v>102</v>
      </c>
      <c r="B27" s="15" t="s">
        <v>71</v>
      </c>
      <c r="C27" s="17">
        <v>228</v>
      </c>
    </row>
    <row r="28" spans="1:3" x14ac:dyDescent="0.25">
      <c r="A28" s="1" t="s">
        <v>102</v>
      </c>
      <c r="B28" s="15" t="s">
        <v>72</v>
      </c>
      <c r="C28" s="17">
        <v>1417</v>
      </c>
    </row>
    <row r="29" spans="1:3" x14ac:dyDescent="0.25">
      <c r="A29" s="1" t="s">
        <v>102</v>
      </c>
      <c r="B29" s="15" t="s">
        <v>98</v>
      </c>
      <c r="C29" s="17">
        <v>1283</v>
      </c>
    </row>
    <row r="30" spans="1:3" x14ac:dyDescent="0.25">
      <c r="A30" s="1" t="s">
        <v>102</v>
      </c>
      <c r="B30" s="15" t="s">
        <v>90</v>
      </c>
      <c r="C30" s="17">
        <v>664</v>
      </c>
    </row>
    <row r="31" spans="1:3" x14ac:dyDescent="0.25">
      <c r="A31" s="1" t="s">
        <v>102</v>
      </c>
      <c r="B31" s="15" t="s">
        <v>53</v>
      </c>
      <c r="C31" s="17">
        <v>1071</v>
      </c>
    </row>
    <row r="32" spans="1:3" x14ac:dyDescent="0.25">
      <c r="A32" s="1" t="s">
        <v>102</v>
      </c>
      <c r="B32" s="15" t="s">
        <v>126</v>
      </c>
      <c r="C32" s="17">
        <v>4953</v>
      </c>
    </row>
    <row r="33" spans="1:3" x14ac:dyDescent="0.25">
      <c r="A33" s="1" t="s">
        <v>102</v>
      </c>
      <c r="B33" s="15" t="s">
        <v>73</v>
      </c>
      <c r="C33" s="17">
        <v>2248</v>
      </c>
    </row>
    <row r="34" spans="1:3" x14ac:dyDescent="0.25">
      <c r="A34" s="1" t="s">
        <v>102</v>
      </c>
      <c r="B34" s="15" t="s">
        <v>163</v>
      </c>
      <c r="C34" s="17">
        <v>2474</v>
      </c>
    </row>
    <row r="35" spans="1:3" x14ac:dyDescent="0.25">
      <c r="A35" s="1" t="s">
        <v>102</v>
      </c>
      <c r="B35" s="15" t="s">
        <v>127</v>
      </c>
      <c r="C35" s="17">
        <v>10</v>
      </c>
    </row>
    <row r="36" spans="1:3" x14ac:dyDescent="0.25">
      <c r="A36" s="1" t="s">
        <v>102</v>
      </c>
      <c r="B36" s="15" t="s">
        <v>128</v>
      </c>
      <c r="C36" s="17">
        <v>5028</v>
      </c>
    </row>
    <row r="37" spans="1:3" x14ac:dyDescent="0.25">
      <c r="A37" s="1" t="s">
        <v>102</v>
      </c>
      <c r="B37" s="15" t="s">
        <v>74</v>
      </c>
      <c r="C37" s="17">
        <v>1087</v>
      </c>
    </row>
    <row r="38" spans="1:3" x14ac:dyDescent="0.25">
      <c r="A38" s="1" t="s">
        <v>102</v>
      </c>
      <c r="B38" s="15" t="s">
        <v>75</v>
      </c>
      <c r="C38" s="17">
        <v>1112</v>
      </c>
    </row>
    <row r="39" spans="1:3" x14ac:dyDescent="0.25">
      <c r="A39" s="1" t="s">
        <v>102</v>
      </c>
      <c r="B39" s="15" t="s">
        <v>109</v>
      </c>
      <c r="C39" s="17">
        <v>994</v>
      </c>
    </row>
    <row r="40" spans="1:3" x14ac:dyDescent="0.25">
      <c r="A40" s="1" t="s">
        <v>102</v>
      </c>
      <c r="B40" s="15" t="s">
        <v>110</v>
      </c>
      <c r="C40" s="17">
        <v>1089</v>
      </c>
    </row>
    <row r="41" spans="1:3" x14ac:dyDescent="0.25">
      <c r="A41" s="1" t="s">
        <v>102</v>
      </c>
      <c r="B41" s="15" t="s">
        <v>134</v>
      </c>
      <c r="C41" s="17">
        <v>819</v>
      </c>
    </row>
    <row r="42" spans="1:3" x14ac:dyDescent="0.25">
      <c r="A42" s="1" t="s">
        <v>102</v>
      </c>
      <c r="B42" s="15" t="s">
        <v>76</v>
      </c>
      <c r="C42" s="17">
        <v>1028</v>
      </c>
    </row>
    <row r="43" spans="1:3" x14ac:dyDescent="0.25">
      <c r="A43" s="1" t="s">
        <v>102</v>
      </c>
      <c r="B43" s="15" t="s">
        <v>92</v>
      </c>
      <c r="C43" s="17">
        <v>1182</v>
      </c>
    </row>
    <row r="44" spans="1:3" x14ac:dyDescent="0.25">
      <c r="A44" s="1" t="s">
        <v>102</v>
      </c>
      <c r="B44" s="15" t="s">
        <v>125</v>
      </c>
      <c r="C44" s="17">
        <v>4924</v>
      </c>
    </row>
    <row r="45" spans="1:3" x14ac:dyDescent="0.25">
      <c r="A45" s="1" t="s">
        <v>102</v>
      </c>
      <c r="B45" s="15" t="s">
        <v>77</v>
      </c>
      <c r="C45" s="17">
        <v>1344</v>
      </c>
    </row>
    <row r="46" spans="1:3" x14ac:dyDescent="0.25">
      <c r="A46" s="1" t="s">
        <v>102</v>
      </c>
      <c r="B46" s="15" t="s">
        <v>78</v>
      </c>
      <c r="C46" s="17">
        <v>1154</v>
      </c>
    </row>
    <row r="47" spans="1:3" x14ac:dyDescent="0.25">
      <c r="A47" s="1" t="s">
        <v>102</v>
      </c>
      <c r="B47" s="15" t="s">
        <v>117</v>
      </c>
      <c r="C47" s="17">
        <v>2429</v>
      </c>
    </row>
    <row r="48" spans="1:3" x14ac:dyDescent="0.25">
      <c r="A48" s="1" t="s">
        <v>102</v>
      </c>
      <c r="B48" s="15" t="s">
        <v>160</v>
      </c>
      <c r="C48" s="17">
        <v>740</v>
      </c>
    </row>
    <row r="49" spans="1:3" x14ac:dyDescent="0.25">
      <c r="A49" s="1" t="s">
        <v>102</v>
      </c>
      <c r="B49" s="15" t="s">
        <v>111</v>
      </c>
      <c r="C49" s="17">
        <v>289</v>
      </c>
    </row>
    <row r="50" spans="1:3" x14ac:dyDescent="0.25">
      <c r="A50" s="1" t="s">
        <v>102</v>
      </c>
      <c r="B50" s="15" t="s">
        <v>114</v>
      </c>
      <c r="C50" s="17">
        <v>2453</v>
      </c>
    </row>
    <row r="51" spans="1:3" x14ac:dyDescent="0.25">
      <c r="A51" s="1" t="s">
        <v>102</v>
      </c>
      <c r="B51" s="15" t="s">
        <v>79</v>
      </c>
      <c r="C51" s="17">
        <v>2153</v>
      </c>
    </row>
    <row r="52" spans="1:3" x14ac:dyDescent="0.25">
      <c r="A52" s="1" t="s">
        <v>102</v>
      </c>
      <c r="B52" s="15" t="s">
        <v>91</v>
      </c>
      <c r="C52" s="17">
        <v>339</v>
      </c>
    </row>
    <row r="53" spans="1:3" x14ac:dyDescent="0.25">
      <c r="A53" s="1" t="s">
        <v>102</v>
      </c>
      <c r="B53" s="15" t="s">
        <v>45</v>
      </c>
      <c r="C53" s="17">
        <v>1303</v>
      </c>
    </row>
    <row r="54" spans="1:3" x14ac:dyDescent="0.25">
      <c r="A54" s="1" t="s">
        <v>102</v>
      </c>
      <c r="B54" s="15" t="s">
        <v>97</v>
      </c>
      <c r="C54" s="17">
        <v>426</v>
      </c>
    </row>
    <row r="55" spans="1:3" x14ac:dyDescent="0.25">
      <c r="A55" s="1" t="s">
        <v>102</v>
      </c>
      <c r="B55" s="15" t="s">
        <v>164</v>
      </c>
      <c r="C55" s="17">
        <v>2445</v>
      </c>
    </row>
    <row r="56" spans="1:3" x14ac:dyDescent="0.25">
      <c r="A56" s="1" t="s">
        <v>102</v>
      </c>
      <c r="B56" s="15" t="s">
        <v>80</v>
      </c>
      <c r="C56" s="17">
        <v>1586</v>
      </c>
    </row>
    <row r="57" spans="1:3" x14ac:dyDescent="0.25">
      <c r="A57" s="1" t="s">
        <v>102</v>
      </c>
      <c r="B57" s="15" t="s">
        <v>123</v>
      </c>
      <c r="C57" s="17">
        <v>2536</v>
      </c>
    </row>
    <row r="58" spans="1:3" x14ac:dyDescent="0.25">
      <c r="A58" s="1" t="s">
        <v>102</v>
      </c>
      <c r="B58" s="15" t="s">
        <v>81</v>
      </c>
      <c r="C58" s="17">
        <v>661</v>
      </c>
    </row>
    <row r="59" spans="1:3" x14ac:dyDescent="0.25">
      <c r="A59" s="1" t="s">
        <v>102</v>
      </c>
      <c r="B59" s="15" t="s">
        <v>120</v>
      </c>
      <c r="C59" s="17">
        <v>1549</v>
      </c>
    </row>
    <row r="60" spans="1:3" x14ac:dyDescent="0.25">
      <c r="A60" s="1" t="s">
        <v>102</v>
      </c>
      <c r="B60" s="15" t="s">
        <v>82</v>
      </c>
      <c r="C60" s="17">
        <v>2421</v>
      </c>
    </row>
    <row r="61" spans="1:3" x14ac:dyDescent="0.25">
      <c r="A61" s="1" t="s">
        <v>102</v>
      </c>
      <c r="B61" s="15" t="s">
        <v>165</v>
      </c>
      <c r="C61" s="17">
        <v>2586</v>
      </c>
    </row>
    <row r="62" spans="1:3" x14ac:dyDescent="0.25">
      <c r="A62" s="1" t="s">
        <v>102</v>
      </c>
      <c r="B62" s="15" t="s">
        <v>66</v>
      </c>
      <c r="C62" s="17">
        <v>2569</v>
      </c>
    </row>
    <row r="63" spans="1:3" x14ac:dyDescent="0.25">
      <c r="A63" s="1" t="s">
        <v>102</v>
      </c>
      <c r="B63" s="15" t="s">
        <v>131</v>
      </c>
      <c r="C63" s="17">
        <v>1597</v>
      </c>
    </row>
    <row r="64" spans="1:3" x14ac:dyDescent="0.25">
      <c r="A64" s="1" t="s">
        <v>102</v>
      </c>
      <c r="B64" s="15" t="s">
        <v>83</v>
      </c>
      <c r="C64" s="17">
        <v>1989</v>
      </c>
    </row>
    <row r="65" spans="1:3" x14ac:dyDescent="0.25">
      <c r="A65" s="1" t="s">
        <v>102</v>
      </c>
      <c r="B65" s="15" t="s">
        <v>84</v>
      </c>
      <c r="C65" s="17">
        <v>2521</v>
      </c>
    </row>
    <row r="66" spans="1:3" x14ac:dyDescent="0.25">
      <c r="A66" s="1" t="s">
        <v>102</v>
      </c>
      <c r="B66" s="15" t="s">
        <v>121</v>
      </c>
      <c r="C66" s="17">
        <v>2454</v>
      </c>
    </row>
    <row r="67" spans="1:3" x14ac:dyDescent="0.25">
      <c r="A67" s="1" t="s">
        <v>102</v>
      </c>
      <c r="B67" s="15" t="s">
        <v>85</v>
      </c>
      <c r="C67" s="17">
        <v>892</v>
      </c>
    </row>
    <row r="68" spans="1:3" x14ac:dyDescent="0.25">
      <c r="A68" s="1" t="s">
        <v>102</v>
      </c>
      <c r="B68" s="15" t="s">
        <v>129</v>
      </c>
      <c r="C68" s="17">
        <v>1005</v>
      </c>
    </row>
    <row r="69" spans="1:3" x14ac:dyDescent="0.25">
      <c r="A69" s="1" t="s">
        <v>102</v>
      </c>
      <c r="B69" s="15" t="s">
        <v>86</v>
      </c>
      <c r="C69" s="17">
        <v>1234</v>
      </c>
    </row>
    <row r="70" spans="1:3" x14ac:dyDescent="0.25">
      <c r="A70" s="1" t="s">
        <v>102</v>
      </c>
      <c r="B70" s="15" t="s">
        <v>87</v>
      </c>
      <c r="C70" s="17">
        <v>2136</v>
      </c>
    </row>
    <row r="71" spans="1:3" x14ac:dyDescent="0.25">
      <c r="A71" s="1" t="s">
        <v>102</v>
      </c>
      <c r="B71" s="15" t="s">
        <v>112</v>
      </c>
      <c r="C71" s="17">
        <v>647</v>
      </c>
    </row>
    <row r="72" spans="1:3" x14ac:dyDescent="0.25">
      <c r="A72" s="1" t="s">
        <v>102</v>
      </c>
      <c r="B72" s="15" t="s">
        <v>119</v>
      </c>
      <c r="C72" s="17">
        <v>333</v>
      </c>
    </row>
    <row r="73" spans="1:3" x14ac:dyDescent="0.25">
      <c r="A73" s="1" t="s">
        <v>102</v>
      </c>
      <c r="B73" s="15" t="s">
        <v>93</v>
      </c>
      <c r="C73" s="17">
        <v>366</v>
      </c>
    </row>
    <row r="74" spans="1:3" x14ac:dyDescent="0.25">
      <c r="A74" s="1" t="s">
        <v>102</v>
      </c>
      <c r="B74" s="1" t="s">
        <v>46</v>
      </c>
      <c r="C74" s="17">
        <v>3995</v>
      </c>
    </row>
    <row r="75" spans="1:3" x14ac:dyDescent="0.25">
      <c r="A75" s="1" t="s">
        <v>102</v>
      </c>
      <c r="B75" s="1" t="s">
        <v>16</v>
      </c>
      <c r="C75" s="17">
        <v>3926</v>
      </c>
    </row>
    <row r="76" spans="1:3" x14ac:dyDescent="0.25">
      <c r="A76" s="1" t="s">
        <v>102</v>
      </c>
      <c r="B76" s="1" t="s">
        <v>17</v>
      </c>
      <c r="C76" s="17">
        <v>3831</v>
      </c>
    </row>
    <row r="77" spans="1:3" x14ac:dyDescent="0.25">
      <c r="A77" s="1" t="s">
        <v>102</v>
      </c>
      <c r="B77" s="1" t="s">
        <v>18</v>
      </c>
      <c r="C77" s="17">
        <v>3643</v>
      </c>
    </row>
    <row r="78" spans="1:3" x14ac:dyDescent="0.25">
      <c r="B78" s="15"/>
    </row>
    <row r="79" spans="1:3" x14ac:dyDescent="0.25">
      <c r="B79" s="15"/>
    </row>
    <row r="80" spans="1:3" x14ac:dyDescent="0.25">
      <c r="B80" s="15"/>
    </row>
    <row r="81" spans="2:2" x14ac:dyDescent="0.25">
      <c r="B81" s="15"/>
    </row>
    <row r="82" spans="2:2" x14ac:dyDescent="0.25">
      <c r="B82" s="15"/>
    </row>
    <row r="83" spans="2:2" x14ac:dyDescent="0.25">
      <c r="B83" s="15"/>
    </row>
    <row r="84" spans="2:2" x14ac:dyDescent="0.25">
      <c r="B84" s="15"/>
    </row>
    <row r="85" spans="2:2" x14ac:dyDescent="0.25">
      <c r="B85" s="15"/>
    </row>
    <row r="86" spans="2:2" x14ac:dyDescent="0.25">
      <c r="B86" s="15"/>
    </row>
    <row r="87" spans="2:2" x14ac:dyDescent="0.25">
      <c r="B87" s="15"/>
    </row>
    <row r="88" spans="2:2" x14ac:dyDescent="0.25">
      <c r="B88" s="15"/>
    </row>
    <row r="89" spans="2:2" x14ac:dyDescent="0.25">
      <c r="B89" s="15"/>
    </row>
    <row r="90" spans="2:2" x14ac:dyDescent="0.25">
      <c r="B90" s="15"/>
    </row>
    <row r="91" spans="2:2" x14ac:dyDescent="0.25">
      <c r="B91" s="15"/>
    </row>
    <row r="92" spans="2:2" x14ac:dyDescent="0.25">
      <c r="B92" s="15"/>
    </row>
    <row r="93" spans="2:2" x14ac:dyDescent="0.25">
      <c r="B93" s="15"/>
    </row>
  </sheetData>
  <phoneticPr fontId="7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2049"/>
  <sheetViews>
    <sheetView workbookViewId="0"/>
  </sheetViews>
  <sheetFormatPr defaultRowHeight="13.2" x14ac:dyDescent="0.25"/>
  <cols>
    <col min="1" max="1" width="20.109375" bestFit="1" customWidth="1"/>
    <col min="2" max="2" width="5.44140625" bestFit="1" customWidth="1"/>
    <col min="3" max="3" width="28.6640625" bestFit="1" customWidth="1"/>
    <col min="4" max="4" width="18.33203125" style="17" bestFit="1" customWidth="1"/>
    <col min="5" max="5" width="15.33203125" style="26" bestFit="1" customWidth="1"/>
    <col min="6" max="6" width="10.109375" bestFit="1" customWidth="1"/>
  </cols>
  <sheetData>
    <row r="1" spans="1:6" x14ac:dyDescent="0.25">
      <c r="A1" t="s">
        <v>166</v>
      </c>
      <c r="B1" s="13"/>
      <c r="C1" t="s">
        <v>47</v>
      </c>
      <c r="D1" s="17" t="s">
        <v>182</v>
      </c>
      <c r="E1" s="26" t="s">
        <v>183</v>
      </c>
      <c r="F1" t="s">
        <v>12</v>
      </c>
    </row>
    <row r="2" spans="1:6" x14ac:dyDescent="0.25">
      <c r="A2" t="s">
        <v>40</v>
      </c>
      <c r="B2" s="13" t="str">
        <f>MID(A2,4,3)</f>
        <v>JFK</v>
      </c>
      <c r="C2" t="s">
        <v>48</v>
      </c>
      <c r="D2" s="17">
        <v>64780</v>
      </c>
      <c r="E2" s="26">
        <v>28961040</v>
      </c>
      <c r="F2" s="14">
        <f>E2/D2</f>
        <v>447.06761346094476</v>
      </c>
    </row>
    <row r="3" spans="1:6" x14ac:dyDescent="0.25">
      <c r="A3" t="s">
        <v>186</v>
      </c>
      <c r="B3" s="13" t="str">
        <f t="shared" ref="B3:B22" si="0">MID(A3,1,3)</f>
        <v>ABI</v>
      </c>
      <c r="C3" t="s">
        <v>49</v>
      </c>
      <c r="D3" s="17">
        <v>9</v>
      </c>
      <c r="E3" s="26">
        <v>7203</v>
      </c>
      <c r="F3" s="14">
        <f t="shared" ref="F3:F66" si="1">E3/D3</f>
        <v>800.33333333333337</v>
      </c>
    </row>
    <row r="4" spans="1:6" x14ac:dyDescent="0.25">
      <c r="A4" t="s">
        <v>187</v>
      </c>
      <c r="B4" s="13" t="str">
        <f t="shared" si="0"/>
        <v>ABQ</v>
      </c>
      <c r="C4" t="s">
        <v>49</v>
      </c>
      <c r="D4" s="17">
        <v>20</v>
      </c>
      <c r="E4" s="26">
        <v>9008</v>
      </c>
      <c r="F4" s="14">
        <f t="shared" si="1"/>
        <v>450.4</v>
      </c>
    </row>
    <row r="5" spans="1:6" x14ac:dyDescent="0.25">
      <c r="A5" t="s">
        <v>188</v>
      </c>
      <c r="B5" s="13" t="str">
        <f t="shared" si="0"/>
        <v>ACT</v>
      </c>
      <c r="C5" t="s">
        <v>49</v>
      </c>
      <c r="D5" s="17">
        <v>7</v>
      </c>
      <c r="E5" s="26">
        <v>3472</v>
      </c>
      <c r="F5" s="14">
        <f t="shared" si="1"/>
        <v>496</v>
      </c>
    </row>
    <row r="6" spans="1:6" x14ac:dyDescent="0.25">
      <c r="A6" t="s">
        <v>189</v>
      </c>
      <c r="B6" s="13" t="str">
        <f t="shared" si="0"/>
        <v>AGU</v>
      </c>
      <c r="C6" t="s">
        <v>49</v>
      </c>
      <c r="D6" s="17">
        <v>1</v>
      </c>
      <c r="E6" s="26">
        <v>509</v>
      </c>
      <c r="F6" s="14">
        <f t="shared" si="1"/>
        <v>509</v>
      </c>
    </row>
    <row r="7" spans="1:6" x14ac:dyDescent="0.25">
      <c r="A7" t="s">
        <v>190</v>
      </c>
      <c r="B7" s="13" t="str">
        <f t="shared" si="0"/>
        <v>AMA</v>
      </c>
      <c r="C7" t="s">
        <v>49</v>
      </c>
      <c r="D7" s="17">
        <v>17</v>
      </c>
      <c r="E7" s="26">
        <v>11957</v>
      </c>
      <c r="F7" s="14">
        <f t="shared" si="1"/>
        <v>703.35294117647061</v>
      </c>
    </row>
    <row r="8" spans="1:6" x14ac:dyDescent="0.25">
      <c r="A8" t="s">
        <v>191</v>
      </c>
      <c r="B8" s="13" t="str">
        <f t="shared" si="0"/>
        <v>ANC</v>
      </c>
      <c r="C8" t="s">
        <v>49</v>
      </c>
      <c r="D8" s="17">
        <v>2</v>
      </c>
      <c r="E8" s="26">
        <v>1464</v>
      </c>
      <c r="F8" s="14">
        <f t="shared" si="1"/>
        <v>732</v>
      </c>
    </row>
    <row r="9" spans="1:6" x14ac:dyDescent="0.25">
      <c r="A9" t="s">
        <v>192</v>
      </c>
      <c r="B9" s="13" t="str">
        <f t="shared" si="0"/>
        <v>ANU</v>
      </c>
      <c r="C9" t="s">
        <v>49</v>
      </c>
      <c r="D9" s="17">
        <v>7</v>
      </c>
      <c r="E9" s="26">
        <v>2167</v>
      </c>
      <c r="F9" s="14">
        <f t="shared" si="1"/>
        <v>309.57142857142856</v>
      </c>
    </row>
    <row r="10" spans="1:6" x14ac:dyDescent="0.25">
      <c r="A10" t="s">
        <v>193</v>
      </c>
      <c r="B10" s="13" t="str">
        <f t="shared" si="0"/>
        <v>ATL</v>
      </c>
      <c r="C10" t="s">
        <v>49</v>
      </c>
      <c r="D10" s="17">
        <v>4</v>
      </c>
      <c r="E10" s="26">
        <v>1311</v>
      </c>
      <c r="F10" s="14">
        <f t="shared" si="1"/>
        <v>327.75</v>
      </c>
    </row>
    <row r="11" spans="1:6" x14ac:dyDescent="0.25">
      <c r="A11" t="s">
        <v>194</v>
      </c>
      <c r="B11" s="13" t="str">
        <f t="shared" si="0"/>
        <v>AUA</v>
      </c>
      <c r="C11" t="s">
        <v>49</v>
      </c>
      <c r="D11" s="17">
        <v>24</v>
      </c>
      <c r="E11" s="26">
        <v>13122</v>
      </c>
      <c r="F11" s="14">
        <f t="shared" si="1"/>
        <v>546.75</v>
      </c>
    </row>
    <row r="12" spans="1:6" x14ac:dyDescent="0.25">
      <c r="A12" t="s">
        <v>51</v>
      </c>
      <c r="B12" s="13" t="str">
        <f t="shared" si="0"/>
        <v>AUS</v>
      </c>
      <c r="C12" t="s">
        <v>49</v>
      </c>
      <c r="D12" s="17">
        <v>62</v>
      </c>
      <c r="E12" s="26">
        <v>46315</v>
      </c>
      <c r="F12" s="14">
        <f t="shared" si="1"/>
        <v>747.01612903225805</v>
      </c>
    </row>
    <row r="13" spans="1:6" x14ac:dyDescent="0.25">
      <c r="A13" t="s">
        <v>195</v>
      </c>
      <c r="B13" s="13" t="str">
        <f t="shared" si="0"/>
        <v>AXA</v>
      </c>
      <c r="C13" t="s">
        <v>49</v>
      </c>
      <c r="D13" s="17">
        <v>2</v>
      </c>
      <c r="E13" s="26">
        <v>1167</v>
      </c>
      <c r="F13" s="14">
        <f t="shared" si="1"/>
        <v>583.5</v>
      </c>
    </row>
    <row r="14" spans="1:6" x14ac:dyDescent="0.25">
      <c r="A14" t="s">
        <v>196</v>
      </c>
      <c r="B14" s="13" t="str">
        <f t="shared" si="0"/>
        <v>AZO</v>
      </c>
      <c r="C14" t="s">
        <v>49</v>
      </c>
      <c r="D14" s="17">
        <v>1</v>
      </c>
      <c r="E14" s="26">
        <v>2008</v>
      </c>
      <c r="F14" s="14">
        <f t="shared" si="1"/>
        <v>2008</v>
      </c>
    </row>
    <row r="15" spans="1:6" x14ac:dyDescent="0.25">
      <c r="A15" t="s">
        <v>197</v>
      </c>
      <c r="B15" s="13" t="str">
        <f t="shared" si="0"/>
        <v>BDA</v>
      </c>
      <c r="C15" t="s">
        <v>49</v>
      </c>
      <c r="D15" s="17">
        <v>76</v>
      </c>
      <c r="E15" s="26">
        <v>77272</v>
      </c>
      <c r="F15" s="14">
        <f t="shared" si="1"/>
        <v>1016.7368421052631</v>
      </c>
    </row>
    <row r="16" spans="1:6" x14ac:dyDescent="0.25">
      <c r="A16" t="s">
        <v>198</v>
      </c>
      <c r="B16" s="13" t="str">
        <f t="shared" si="0"/>
        <v>BGI</v>
      </c>
      <c r="C16" t="s">
        <v>49</v>
      </c>
      <c r="D16" s="17">
        <v>15</v>
      </c>
      <c r="E16" s="26">
        <v>12125</v>
      </c>
      <c r="F16" s="14">
        <f t="shared" si="1"/>
        <v>808.33333333333337</v>
      </c>
    </row>
    <row r="17" spans="1:6" x14ac:dyDescent="0.25">
      <c r="A17" t="s">
        <v>199</v>
      </c>
      <c r="B17" s="13" t="str">
        <f t="shared" si="0"/>
        <v>BGR</v>
      </c>
      <c r="C17" t="s">
        <v>49</v>
      </c>
      <c r="D17" s="17">
        <v>5</v>
      </c>
      <c r="E17" s="26">
        <v>2333</v>
      </c>
      <c r="F17" s="14">
        <f t="shared" si="1"/>
        <v>466.6</v>
      </c>
    </row>
    <row r="18" spans="1:6" x14ac:dyDescent="0.25">
      <c r="A18" t="s">
        <v>200</v>
      </c>
      <c r="B18" s="13" t="str">
        <f t="shared" si="0"/>
        <v>BHM</v>
      </c>
      <c r="C18" t="s">
        <v>49</v>
      </c>
      <c r="D18" s="17">
        <v>5</v>
      </c>
      <c r="E18" s="26">
        <v>2320</v>
      </c>
      <c r="F18" s="14">
        <f t="shared" si="1"/>
        <v>464</v>
      </c>
    </row>
    <row r="19" spans="1:6" x14ac:dyDescent="0.25">
      <c r="A19" t="s">
        <v>201</v>
      </c>
      <c r="B19" s="13" t="str">
        <f t="shared" si="0"/>
        <v>BJX</v>
      </c>
      <c r="C19" t="s">
        <v>49</v>
      </c>
      <c r="D19" s="17">
        <v>12</v>
      </c>
      <c r="E19" s="26">
        <v>6485</v>
      </c>
      <c r="F19" s="14">
        <f t="shared" si="1"/>
        <v>540.41666666666663</v>
      </c>
    </row>
    <row r="20" spans="1:6" x14ac:dyDescent="0.25">
      <c r="A20" t="s">
        <v>202</v>
      </c>
      <c r="B20" s="13" t="str">
        <f t="shared" si="0"/>
        <v>BNA</v>
      </c>
      <c r="C20" t="s">
        <v>49</v>
      </c>
      <c r="D20" s="17">
        <v>10</v>
      </c>
      <c r="E20" s="26">
        <v>13079</v>
      </c>
      <c r="F20" s="14">
        <f t="shared" si="1"/>
        <v>1307.9000000000001</v>
      </c>
    </row>
    <row r="21" spans="1:6" x14ac:dyDescent="0.25">
      <c r="A21" t="s">
        <v>203</v>
      </c>
      <c r="B21" s="13" t="str">
        <f t="shared" si="0"/>
        <v>BOG</v>
      </c>
      <c r="C21" t="s">
        <v>49</v>
      </c>
      <c r="D21" s="17">
        <v>17</v>
      </c>
      <c r="E21" s="26">
        <v>12160</v>
      </c>
      <c r="F21" s="14">
        <f t="shared" si="1"/>
        <v>715.29411764705878</v>
      </c>
    </row>
    <row r="22" spans="1:6" x14ac:dyDescent="0.25">
      <c r="A22" t="s">
        <v>0</v>
      </c>
      <c r="B22" s="13" t="str">
        <f t="shared" si="0"/>
        <v>BOS</v>
      </c>
      <c r="C22" t="s">
        <v>49</v>
      </c>
      <c r="D22" s="17">
        <v>2191</v>
      </c>
      <c r="E22" s="26">
        <v>1126231</v>
      </c>
      <c r="F22" s="14">
        <f t="shared" si="1"/>
        <v>514.02601551802832</v>
      </c>
    </row>
    <row r="23" spans="1:6" x14ac:dyDescent="0.25">
      <c r="A23" t="s">
        <v>204</v>
      </c>
      <c r="B23" s="13" t="str">
        <f>MID(A23,4,3)</f>
        <v>BTR</v>
      </c>
      <c r="C23" t="s">
        <v>49</v>
      </c>
      <c r="D23" s="17">
        <v>12</v>
      </c>
      <c r="E23" s="26">
        <v>5334</v>
      </c>
      <c r="F23" s="14">
        <f t="shared" si="1"/>
        <v>444.5</v>
      </c>
    </row>
    <row r="24" spans="1:6" x14ac:dyDescent="0.25">
      <c r="A24" t="s">
        <v>205</v>
      </c>
      <c r="B24" s="13" t="str">
        <f t="shared" ref="B24:B87" si="2">MID(A24,4,3)</f>
        <v>BUR</v>
      </c>
      <c r="C24" t="s">
        <v>49</v>
      </c>
      <c r="D24" s="17">
        <v>1</v>
      </c>
      <c r="E24" s="26">
        <v>476</v>
      </c>
      <c r="F24" s="14">
        <f t="shared" si="1"/>
        <v>476</v>
      </c>
    </row>
    <row r="25" spans="1:6" x14ac:dyDescent="0.25">
      <c r="A25" t="s">
        <v>206</v>
      </c>
      <c r="B25" s="13" t="str">
        <f t="shared" si="2"/>
        <v>BWI</v>
      </c>
      <c r="C25" t="s">
        <v>49</v>
      </c>
      <c r="D25" s="17">
        <v>396</v>
      </c>
      <c r="E25" s="26">
        <v>181383</v>
      </c>
      <c r="F25" s="14">
        <f t="shared" si="1"/>
        <v>458.03787878787881</v>
      </c>
    </row>
    <row r="26" spans="1:6" x14ac:dyDescent="0.25">
      <c r="A26" t="s">
        <v>207</v>
      </c>
      <c r="B26" s="13" t="str">
        <f t="shared" si="2"/>
        <v>BZE</v>
      </c>
      <c r="C26" t="s">
        <v>49</v>
      </c>
      <c r="D26" s="17">
        <v>23</v>
      </c>
      <c r="E26" s="26">
        <v>11010</v>
      </c>
      <c r="F26" s="14">
        <f t="shared" si="1"/>
        <v>478.69565217391306</v>
      </c>
    </row>
    <row r="27" spans="1:6" x14ac:dyDescent="0.25">
      <c r="A27" t="s">
        <v>208</v>
      </c>
      <c r="B27" s="13" t="str">
        <f t="shared" si="2"/>
        <v>CCS</v>
      </c>
      <c r="C27" t="s">
        <v>49</v>
      </c>
      <c r="D27" s="17">
        <v>146</v>
      </c>
      <c r="E27" s="26">
        <v>87403</v>
      </c>
      <c r="F27" s="14">
        <f t="shared" si="1"/>
        <v>598.65068493150682</v>
      </c>
    </row>
    <row r="28" spans="1:6" x14ac:dyDescent="0.25">
      <c r="A28" t="s">
        <v>209</v>
      </c>
      <c r="B28" s="13" t="str">
        <f t="shared" si="2"/>
        <v>CDG</v>
      </c>
      <c r="C28" t="s">
        <v>49</v>
      </c>
      <c r="D28" s="17">
        <v>3</v>
      </c>
      <c r="E28" s="26">
        <v>8162</v>
      </c>
      <c r="F28" s="14">
        <f t="shared" si="1"/>
        <v>2720.6666666666665</v>
      </c>
    </row>
    <row r="29" spans="1:6" x14ac:dyDescent="0.25">
      <c r="A29" t="s">
        <v>210</v>
      </c>
      <c r="B29" s="13" t="str">
        <f t="shared" si="2"/>
        <v>CID</v>
      </c>
      <c r="C29" t="s">
        <v>49</v>
      </c>
      <c r="D29" s="17">
        <v>3</v>
      </c>
      <c r="E29" s="26">
        <v>1661</v>
      </c>
      <c r="F29" s="14">
        <f t="shared" si="1"/>
        <v>553.66666666666663</v>
      </c>
    </row>
    <row r="30" spans="1:6" x14ac:dyDescent="0.25">
      <c r="A30" t="s">
        <v>211</v>
      </c>
      <c r="B30" s="13" t="str">
        <f t="shared" si="2"/>
        <v>CLE</v>
      </c>
      <c r="C30" t="s">
        <v>49</v>
      </c>
      <c r="D30" s="17">
        <v>311</v>
      </c>
      <c r="E30" s="26">
        <v>163386</v>
      </c>
      <c r="F30" s="14">
        <f t="shared" si="1"/>
        <v>525.35691318327974</v>
      </c>
    </row>
    <row r="31" spans="1:6" x14ac:dyDescent="0.25">
      <c r="A31" t="s">
        <v>212</v>
      </c>
      <c r="B31" s="13" t="str">
        <f t="shared" si="2"/>
        <v>CLL</v>
      </c>
      <c r="C31" t="s">
        <v>49</v>
      </c>
      <c r="D31" s="17">
        <v>7</v>
      </c>
      <c r="E31" s="26">
        <v>2321</v>
      </c>
      <c r="F31" s="14">
        <f t="shared" si="1"/>
        <v>331.57142857142856</v>
      </c>
    </row>
    <row r="32" spans="1:6" x14ac:dyDescent="0.25">
      <c r="A32" t="s">
        <v>213</v>
      </c>
      <c r="B32" s="13" t="str">
        <f t="shared" si="2"/>
        <v>CLO</v>
      </c>
      <c r="C32" t="s">
        <v>49</v>
      </c>
      <c r="D32" s="17">
        <v>4</v>
      </c>
      <c r="E32" s="26">
        <v>2301</v>
      </c>
      <c r="F32" s="14">
        <f t="shared" si="1"/>
        <v>575.25</v>
      </c>
    </row>
    <row r="33" spans="1:6" x14ac:dyDescent="0.25">
      <c r="A33" t="s">
        <v>214</v>
      </c>
      <c r="B33" s="13" t="str">
        <f t="shared" si="2"/>
        <v>CLT</v>
      </c>
      <c r="C33" t="s">
        <v>49</v>
      </c>
      <c r="D33" s="17">
        <v>2</v>
      </c>
      <c r="E33" s="26">
        <v>1930</v>
      </c>
      <c r="F33" s="14">
        <f t="shared" si="1"/>
        <v>965</v>
      </c>
    </row>
    <row r="34" spans="1:6" x14ac:dyDescent="0.25">
      <c r="A34" t="s">
        <v>215</v>
      </c>
      <c r="B34" s="13" t="str">
        <f t="shared" si="2"/>
        <v>CMH</v>
      </c>
      <c r="C34" t="s">
        <v>49</v>
      </c>
      <c r="D34" s="17">
        <v>1</v>
      </c>
      <c r="E34" s="26">
        <v>467</v>
      </c>
      <c r="F34" s="14">
        <f t="shared" si="1"/>
        <v>467</v>
      </c>
    </row>
    <row r="35" spans="1:6" x14ac:dyDescent="0.25">
      <c r="A35" t="s">
        <v>216</v>
      </c>
      <c r="B35" s="13" t="str">
        <f t="shared" si="2"/>
        <v>CMI</v>
      </c>
      <c r="C35" t="s">
        <v>49</v>
      </c>
      <c r="D35" s="17">
        <v>4</v>
      </c>
      <c r="E35" s="26">
        <v>3592</v>
      </c>
      <c r="F35" s="14">
        <f t="shared" si="1"/>
        <v>898</v>
      </c>
    </row>
    <row r="36" spans="1:6" x14ac:dyDescent="0.25">
      <c r="A36" t="s">
        <v>217</v>
      </c>
      <c r="B36" s="13" t="str">
        <f t="shared" si="2"/>
        <v>COS</v>
      </c>
      <c r="C36" t="s">
        <v>49</v>
      </c>
      <c r="D36" s="17">
        <v>12</v>
      </c>
      <c r="E36" s="26">
        <v>7783</v>
      </c>
      <c r="F36" s="14">
        <f t="shared" si="1"/>
        <v>648.58333333333337</v>
      </c>
    </row>
    <row r="37" spans="1:6" x14ac:dyDescent="0.25">
      <c r="A37" t="s">
        <v>218</v>
      </c>
      <c r="B37" s="13" t="str">
        <f t="shared" si="2"/>
        <v>CRP</v>
      </c>
      <c r="C37" t="s">
        <v>49</v>
      </c>
      <c r="D37" s="17">
        <v>5</v>
      </c>
      <c r="E37" s="26">
        <v>2099</v>
      </c>
      <c r="F37" s="14">
        <f t="shared" si="1"/>
        <v>419.8</v>
      </c>
    </row>
    <row r="38" spans="1:6" x14ac:dyDescent="0.25">
      <c r="A38" t="s">
        <v>219</v>
      </c>
      <c r="B38" s="13" t="str">
        <f t="shared" si="2"/>
        <v>CUN</v>
      </c>
      <c r="C38" t="s">
        <v>49</v>
      </c>
      <c r="D38" s="17">
        <v>589</v>
      </c>
      <c r="E38" s="26">
        <v>252129</v>
      </c>
      <c r="F38" s="14">
        <f t="shared" si="1"/>
        <v>428.06281833616299</v>
      </c>
    </row>
    <row r="39" spans="1:6" x14ac:dyDescent="0.25">
      <c r="A39" t="s">
        <v>220</v>
      </c>
      <c r="B39" s="13" t="str">
        <f t="shared" si="2"/>
        <v>CUR</v>
      </c>
      <c r="C39" t="s">
        <v>49</v>
      </c>
      <c r="D39" s="17">
        <v>47</v>
      </c>
      <c r="E39" s="26">
        <v>21367</v>
      </c>
      <c r="F39" s="14">
        <f t="shared" si="1"/>
        <v>454.61702127659572</v>
      </c>
    </row>
    <row r="40" spans="1:6" x14ac:dyDescent="0.25">
      <c r="A40" t="s">
        <v>221</v>
      </c>
      <c r="B40" s="13" t="str">
        <f t="shared" si="2"/>
        <v>CUU</v>
      </c>
      <c r="C40" t="s">
        <v>49</v>
      </c>
      <c r="D40" s="17">
        <v>6</v>
      </c>
      <c r="E40" s="26">
        <v>3647</v>
      </c>
      <c r="F40" s="14">
        <f t="shared" si="1"/>
        <v>607.83333333333337</v>
      </c>
    </row>
    <row r="41" spans="1:6" x14ac:dyDescent="0.25">
      <c r="A41" t="s">
        <v>222</v>
      </c>
      <c r="B41" s="13" t="str">
        <f t="shared" si="2"/>
        <v>CVG</v>
      </c>
      <c r="C41" t="s">
        <v>49</v>
      </c>
      <c r="D41" s="17">
        <v>2</v>
      </c>
      <c r="E41" s="26">
        <v>714</v>
      </c>
      <c r="F41" s="14">
        <f t="shared" si="1"/>
        <v>357</v>
      </c>
    </row>
    <row r="42" spans="1:6" x14ac:dyDescent="0.25">
      <c r="A42" t="s">
        <v>223</v>
      </c>
      <c r="B42" s="13" t="str">
        <f t="shared" si="2"/>
        <v>DAY</v>
      </c>
      <c r="C42" t="s">
        <v>49</v>
      </c>
      <c r="D42" s="17">
        <v>2</v>
      </c>
      <c r="E42" s="26">
        <v>974</v>
      </c>
      <c r="F42" s="14">
        <f t="shared" si="1"/>
        <v>487</v>
      </c>
    </row>
    <row r="43" spans="1:6" x14ac:dyDescent="0.25">
      <c r="A43" t="s">
        <v>224</v>
      </c>
      <c r="B43" s="13" t="str">
        <f t="shared" si="2"/>
        <v>DCA</v>
      </c>
      <c r="C43" t="s">
        <v>49</v>
      </c>
      <c r="D43" s="17">
        <v>1268</v>
      </c>
      <c r="E43" s="26">
        <v>641426</v>
      </c>
      <c r="F43" s="14">
        <f t="shared" si="1"/>
        <v>505.85646687697158</v>
      </c>
    </row>
    <row r="44" spans="1:6" x14ac:dyDescent="0.25">
      <c r="A44" t="s">
        <v>225</v>
      </c>
      <c r="B44" s="13" t="str">
        <f t="shared" si="2"/>
        <v>DEN</v>
      </c>
      <c r="C44" t="s">
        <v>49</v>
      </c>
      <c r="D44" s="17">
        <v>32</v>
      </c>
      <c r="E44" s="26">
        <v>16737</v>
      </c>
      <c r="F44" s="14">
        <f t="shared" si="1"/>
        <v>523.03125</v>
      </c>
    </row>
    <row r="45" spans="1:6" x14ac:dyDescent="0.25">
      <c r="A45" t="s">
        <v>168</v>
      </c>
      <c r="B45" s="13" t="str">
        <f t="shared" si="2"/>
        <v>DFW</v>
      </c>
      <c r="C45" t="s">
        <v>49</v>
      </c>
      <c r="D45" s="17">
        <v>1672</v>
      </c>
      <c r="E45" s="26">
        <v>1039155</v>
      </c>
      <c r="F45" s="14">
        <f t="shared" si="1"/>
        <v>621.50418660287085</v>
      </c>
    </row>
    <row r="46" spans="1:6" x14ac:dyDescent="0.25">
      <c r="A46" t="s">
        <v>226</v>
      </c>
      <c r="B46" s="13" t="str">
        <f t="shared" si="2"/>
        <v>DSM</v>
      </c>
      <c r="C46" t="s">
        <v>49</v>
      </c>
      <c r="D46" s="17">
        <v>1</v>
      </c>
      <c r="E46" s="26">
        <v>314</v>
      </c>
      <c r="F46" s="14">
        <f t="shared" si="1"/>
        <v>314</v>
      </c>
    </row>
    <row r="47" spans="1:6" x14ac:dyDescent="0.25">
      <c r="A47" t="s">
        <v>227</v>
      </c>
      <c r="B47" s="13" t="str">
        <f t="shared" si="2"/>
        <v>EIS</v>
      </c>
      <c r="C47" t="s">
        <v>49</v>
      </c>
      <c r="D47" s="17">
        <v>75</v>
      </c>
      <c r="E47" s="26">
        <v>48112</v>
      </c>
      <c r="F47" s="14">
        <f t="shared" si="1"/>
        <v>641.49333333333334</v>
      </c>
    </row>
    <row r="48" spans="1:6" x14ac:dyDescent="0.25">
      <c r="A48" t="s">
        <v>228</v>
      </c>
      <c r="B48" s="13" t="str">
        <f t="shared" si="2"/>
        <v>ELP</v>
      </c>
      <c r="C48" t="s">
        <v>49</v>
      </c>
      <c r="D48" s="17">
        <v>68</v>
      </c>
      <c r="E48" s="26">
        <v>39679</v>
      </c>
      <c r="F48" s="14">
        <f t="shared" si="1"/>
        <v>583.51470588235293</v>
      </c>
    </row>
    <row r="49" spans="1:6" x14ac:dyDescent="0.25">
      <c r="A49" t="s">
        <v>229</v>
      </c>
      <c r="B49" s="13" t="str">
        <f t="shared" si="2"/>
        <v>EVV</v>
      </c>
      <c r="C49" t="s">
        <v>49</v>
      </c>
      <c r="D49" s="17">
        <v>5</v>
      </c>
      <c r="E49" s="26">
        <v>4283</v>
      </c>
      <c r="F49" s="14">
        <f t="shared" si="1"/>
        <v>856.6</v>
      </c>
    </row>
    <row r="50" spans="1:6" x14ac:dyDescent="0.25">
      <c r="A50" t="s">
        <v>230</v>
      </c>
      <c r="B50" s="13" t="str">
        <f t="shared" si="2"/>
        <v>EYW</v>
      </c>
      <c r="C50" t="s">
        <v>49</v>
      </c>
      <c r="D50" s="17">
        <v>2</v>
      </c>
      <c r="E50" s="26">
        <v>800</v>
      </c>
      <c r="F50" s="14">
        <f t="shared" si="1"/>
        <v>400</v>
      </c>
    </row>
    <row r="51" spans="1:6" x14ac:dyDescent="0.25">
      <c r="A51" t="s">
        <v>231</v>
      </c>
      <c r="B51" s="13" t="str">
        <f t="shared" si="2"/>
        <v>EZE</v>
      </c>
      <c r="C51" t="s">
        <v>49</v>
      </c>
      <c r="D51" s="17">
        <v>212</v>
      </c>
      <c r="E51" s="26">
        <v>120664</v>
      </c>
      <c r="F51" s="14">
        <f t="shared" si="1"/>
        <v>569.16981132075466</v>
      </c>
    </row>
    <row r="52" spans="1:6" x14ac:dyDescent="0.25">
      <c r="A52" t="s">
        <v>232</v>
      </c>
      <c r="B52" s="13" t="str">
        <f t="shared" si="2"/>
        <v>FAT</v>
      </c>
      <c r="C52" t="s">
        <v>49</v>
      </c>
      <c r="D52" s="17">
        <v>30</v>
      </c>
      <c r="E52" s="26">
        <v>14460</v>
      </c>
      <c r="F52" s="14">
        <f t="shared" si="1"/>
        <v>482</v>
      </c>
    </row>
    <row r="53" spans="1:6" x14ac:dyDescent="0.25">
      <c r="A53" t="s">
        <v>233</v>
      </c>
      <c r="B53" s="13" t="str">
        <f t="shared" si="2"/>
        <v>FLL</v>
      </c>
      <c r="C53" t="s">
        <v>49</v>
      </c>
      <c r="D53" s="17">
        <v>1</v>
      </c>
      <c r="E53" s="26">
        <v>522</v>
      </c>
      <c r="F53" s="14">
        <f t="shared" si="1"/>
        <v>522</v>
      </c>
    </row>
    <row r="54" spans="1:6" x14ac:dyDescent="0.25">
      <c r="A54" t="s">
        <v>234</v>
      </c>
      <c r="B54" s="13" t="str">
        <f t="shared" si="2"/>
        <v>FPO</v>
      </c>
      <c r="C54" t="s">
        <v>49</v>
      </c>
      <c r="D54" s="17">
        <v>24</v>
      </c>
      <c r="E54" s="26">
        <v>9308</v>
      </c>
      <c r="F54" s="14">
        <f t="shared" si="1"/>
        <v>387.83333333333331</v>
      </c>
    </row>
    <row r="55" spans="1:6" x14ac:dyDescent="0.25">
      <c r="A55" t="s">
        <v>235</v>
      </c>
      <c r="B55" s="13" t="str">
        <f t="shared" si="2"/>
        <v>FSM</v>
      </c>
      <c r="C55" t="s">
        <v>49</v>
      </c>
      <c r="D55" s="17">
        <v>14</v>
      </c>
      <c r="E55" s="26">
        <v>6241</v>
      </c>
      <c r="F55" s="14">
        <f t="shared" si="1"/>
        <v>445.78571428571428</v>
      </c>
    </row>
    <row r="56" spans="1:6" x14ac:dyDescent="0.25">
      <c r="A56" t="s">
        <v>236</v>
      </c>
      <c r="B56" s="13" t="str">
        <f t="shared" si="2"/>
        <v>FWA</v>
      </c>
      <c r="C56" t="s">
        <v>49</v>
      </c>
      <c r="D56" s="17">
        <v>1</v>
      </c>
      <c r="E56" s="26">
        <v>384</v>
      </c>
      <c r="F56" s="14">
        <f t="shared" si="1"/>
        <v>384</v>
      </c>
    </row>
    <row r="57" spans="1:6" x14ac:dyDescent="0.25">
      <c r="A57" t="s">
        <v>237</v>
      </c>
      <c r="B57" s="13" t="str">
        <f t="shared" si="2"/>
        <v>GCM</v>
      </c>
      <c r="C57" t="s">
        <v>49</v>
      </c>
      <c r="D57" s="17">
        <v>20</v>
      </c>
      <c r="E57" s="26">
        <v>15330</v>
      </c>
      <c r="F57" s="14">
        <f t="shared" si="1"/>
        <v>766.5</v>
      </c>
    </row>
    <row r="58" spans="1:6" x14ac:dyDescent="0.25">
      <c r="A58" t="s">
        <v>238</v>
      </c>
      <c r="B58" s="13" t="str">
        <f t="shared" si="2"/>
        <v>GDL</v>
      </c>
      <c r="C58" t="s">
        <v>49</v>
      </c>
      <c r="D58" s="17">
        <v>16</v>
      </c>
      <c r="E58" s="26">
        <v>10098</v>
      </c>
      <c r="F58" s="14">
        <f t="shared" si="1"/>
        <v>631.125</v>
      </c>
    </row>
    <row r="59" spans="1:6" x14ac:dyDescent="0.25">
      <c r="A59" t="s">
        <v>239</v>
      </c>
      <c r="B59" s="13" t="str">
        <f t="shared" si="2"/>
        <v>GGG</v>
      </c>
      <c r="C59" t="s">
        <v>49</v>
      </c>
      <c r="D59" s="17">
        <v>4</v>
      </c>
      <c r="E59" s="26">
        <v>2974</v>
      </c>
      <c r="F59" s="14">
        <f t="shared" si="1"/>
        <v>743.5</v>
      </c>
    </row>
    <row r="60" spans="1:6" x14ac:dyDescent="0.25">
      <c r="A60" t="s">
        <v>240</v>
      </c>
      <c r="B60" s="13" t="str">
        <f t="shared" si="2"/>
        <v>GGT</v>
      </c>
      <c r="C60" t="s">
        <v>49</v>
      </c>
      <c r="D60" s="17">
        <v>2</v>
      </c>
      <c r="E60" s="26">
        <v>831</v>
      </c>
      <c r="F60" s="14">
        <f t="shared" si="1"/>
        <v>415.5</v>
      </c>
    </row>
    <row r="61" spans="1:6" x14ac:dyDescent="0.25">
      <c r="A61" t="s">
        <v>241</v>
      </c>
      <c r="B61" s="13" t="str">
        <f t="shared" si="2"/>
        <v>GIG</v>
      </c>
      <c r="C61" t="s">
        <v>49</v>
      </c>
      <c r="D61" s="17">
        <v>96</v>
      </c>
      <c r="E61" s="26">
        <v>47954</v>
      </c>
      <c r="F61" s="14">
        <f t="shared" si="1"/>
        <v>499.52083333333331</v>
      </c>
    </row>
    <row r="62" spans="1:6" x14ac:dyDescent="0.25">
      <c r="A62" t="s">
        <v>242</v>
      </c>
      <c r="B62" s="13" t="str">
        <f t="shared" si="2"/>
        <v>GND</v>
      </c>
      <c r="C62" t="s">
        <v>49</v>
      </c>
      <c r="D62" s="17">
        <v>2</v>
      </c>
      <c r="E62" s="26">
        <v>1134</v>
      </c>
      <c r="F62" s="14">
        <f t="shared" si="1"/>
        <v>567</v>
      </c>
    </row>
    <row r="63" spans="1:6" x14ac:dyDescent="0.25">
      <c r="A63" t="s">
        <v>243</v>
      </c>
      <c r="B63" s="13" t="str">
        <f t="shared" si="2"/>
        <v>GRK</v>
      </c>
      <c r="C63" t="s">
        <v>49</v>
      </c>
      <c r="D63" s="17">
        <v>7</v>
      </c>
      <c r="E63" s="26">
        <v>2794</v>
      </c>
      <c r="F63" s="14">
        <f t="shared" si="1"/>
        <v>399.14285714285717</v>
      </c>
    </row>
    <row r="64" spans="1:6" x14ac:dyDescent="0.25">
      <c r="A64" t="s">
        <v>244</v>
      </c>
      <c r="B64" s="13" t="str">
        <f t="shared" si="2"/>
        <v>GRU</v>
      </c>
      <c r="C64" t="s">
        <v>49</v>
      </c>
      <c r="D64" s="17">
        <v>125</v>
      </c>
      <c r="E64" s="26">
        <v>84066</v>
      </c>
      <c r="F64" s="14">
        <f t="shared" si="1"/>
        <v>672.52800000000002</v>
      </c>
    </row>
    <row r="65" spans="1:6" x14ac:dyDescent="0.25">
      <c r="A65" t="s">
        <v>245</v>
      </c>
      <c r="B65" s="13" t="str">
        <f t="shared" si="2"/>
        <v>GSO</v>
      </c>
      <c r="C65" t="s">
        <v>49</v>
      </c>
      <c r="D65" s="17">
        <v>1</v>
      </c>
      <c r="E65" s="26">
        <v>652</v>
      </c>
      <c r="F65" s="14">
        <f t="shared" si="1"/>
        <v>652</v>
      </c>
    </row>
    <row r="66" spans="1:6" x14ac:dyDescent="0.25">
      <c r="A66" t="s">
        <v>246</v>
      </c>
      <c r="B66" s="13" t="str">
        <f t="shared" si="2"/>
        <v>GSP</v>
      </c>
      <c r="C66" t="s">
        <v>49</v>
      </c>
      <c r="D66" s="17">
        <v>4</v>
      </c>
      <c r="E66" s="26">
        <v>1266</v>
      </c>
      <c r="F66" s="14">
        <f t="shared" si="1"/>
        <v>316.5</v>
      </c>
    </row>
    <row r="67" spans="1:6" x14ac:dyDescent="0.25">
      <c r="A67" t="s">
        <v>247</v>
      </c>
      <c r="B67" s="13" t="str">
        <f t="shared" si="2"/>
        <v>GUA</v>
      </c>
      <c r="C67" t="s">
        <v>49</v>
      </c>
      <c r="D67" s="17">
        <v>447</v>
      </c>
      <c r="E67" s="26">
        <v>236732</v>
      </c>
      <c r="F67" s="14">
        <f t="shared" ref="F67:F130" si="3">E67/D67</f>
        <v>529.60178970917229</v>
      </c>
    </row>
    <row r="68" spans="1:6" x14ac:dyDescent="0.25">
      <c r="A68" t="s">
        <v>248</v>
      </c>
      <c r="B68" s="13" t="str">
        <f t="shared" si="2"/>
        <v>GYE</v>
      </c>
      <c r="C68" t="s">
        <v>49</v>
      </c>
      <c r="D68" s="17">
        <v>42</v>
      </c>
      <c r="E68" s="26">
        <v>20107</v>
      </c>
      <c r="F68" s="14">
        <f t="shared" si="3"/>
        <v>478.73809523809524</v>
      </c>
    </row>
    <row r="69" spans="1:6" x14ac:dyDescent="0.25">
      <c r="A69" t="s">
        <v>249</v>
      </c>
      <c r="B69" s="13" t="str">
        <f t="shared" si="2"/>
        <v>HNL</v>
      </c>
      <c r="C69" t="s">
        <v>49</v>
      </c>
      <c r="D69" s="17">
        <v>61</v>
      </c>
      <c r="E69" s="26">
        <v>35830</v>
      </c>
      <c r="F69" s="14">
        <f t="shared" si="3"/>
        <v>587.37704918032784</v>
      </c>
    </row>
    <row r="70" spans="1:6" x14ac:dyDescent="0.25">
      <c r="A70" t="s">
        <v>250</v>
      </c>
      <c r="B70" s="13" t="str">
        <f t="shared" si="2"/>
        <v>HOU</v>
      </c>
      <c r="C70" t="s">
        <v>49</v>
      </c>
      <c r="D70" s="17">
        <v>4</v>
      </c>
      <c r="E70" s="26">
        <v>1272</v>
      </c>
      <c r="F70" s="14">
        <f t="shared" si="3"/>
        <v>318</v>
      </c>
    </row>
    <row r="71" spans="1:6" x14ac:dyDescent="0.25">
      <c r="A71" t="s">
        <v>251</v>
      </c>
      <c r="B71" s="13" t="str">
        <f t="shared" si="2"/>
        <v>HSV</v>
      </c>
      <c r="C71" t="s">
        <v>49</v>
      </c>
      <c r="D71" s="17">
        <v>3</v>
      </c>
      <c r="E71" s="26">
        <v>2658</v>
      </c>
      <c r="F71" s="14">
        <f t="shared" si="3"/>
        <v>886</v>
      </c>
    </row>
    <row r="72" spans="1:6" x14ac:dyDescent="0.25">
      <c r="A72" t="s">
        <v>252</v>
      </c>
      <c r="B72" s="13" t="str">
        <f t="shared" si="2"/>
        <v>IAD</v>
      </c>
      <c r="C72" t="s">
        <v>49</v>
      </c>
      <c r="D72" s="17">
        <v>2</v>
      </c>
      <c r="E72" s="26">
        <v>549</v>
      </c>
      <c r="F72" s="14">
        <f t="shared" si="3"/>
        <v>274.5</v>
      </c>
    </row>
    <row r="73" spans="1:6" x14ac:dyDescent="0.25">
      <c r="A73" t="s">
        <v>253</v>
      </c>
      <c r="B73" s="13" t="str">
        <f t="shared" si="2"/>
        <v>IAH</v>
      </c>
      <c r="C73" t="s">
        <v>49</v>
      </c>
      <c r="D73" s="17">
        <v>16</v>
      </c>
      <c r="E73" s="26">
        <v>8917</v>
      </c>
      <c r="F73" s="14">
        <f t="shared" si="3"/>
        <v>557.3125</v>
      </c>
    </row>
    <row r="74" spans="1:6" x14ac:dyDescent="0.25">
      <c r="A74" t="s">
        <v>254</v>
      </c>
      <c r="B74" s="13" t="str">
        <f t="shared" si="2"/>
        <v>ICT</v>
      </c>
      <c r="C74" t="s">
        <v>49</v>
      </c>
      <c r="D74" s="17">
        <v>9</v>
      </c>
      <c r="E74" s="26">
        <v>7589</v>
      </c>
      <c r="F74" s="14">
        <f t="shared" si="3"/>
        <v>843.22222222222217</v>
      </c>
    </row>
    <row r="75" spans="1:6" x14ac:dyDescent="0.25">
      <c r="A75" t="s">
        <v>255</v>
      </c>
      <c r="B75" s="13" t="str">
        <f t="shared" si="2"/>
        <v>IND</v>
      </c>
      <c r="C75" t="s">
        <v>49</v>
      </c>
      <c r="D75" s="17">
        <v>6</v>
      </c>
      <c r="E75" s="26">
        <v>4386</v>
      </c>
      <c r="F75" s="14">
        <f t="shared" si="3"/>
        <v>731</v>
      </c>
    </row>
    <row r="76" spans="1:6" x14ac:dyDescent="0.25">
      <c r="A76" t="s">
        <v>256</v>
      </c>
      <c r="B76" s="13" t="str">
        <f t="shared" si="2"/>
        <v>JAN</v>
      </c>
      <c r="C76" t="s">
        <v>49</v>
      </c>
      <c r="D76" s="17">
        <v>1</v>
      </c>
      <c r="E76" s="26">
        <v>925</v>
      </c>
      <c r="F76" s="14">
        <f t="shared" si="3"/>
        <v>925</v>
      </c>
    </row>
    <row r="77" spans="1:6" x14ac:dyDescent="0.25">
      <c r="A77" t="s">
        <v>257</v>
      </c>
      <c r="B77" s="13" t="str">
        <f t="shared" si="2"/>
        <v>JAX</v>
      </c>
      <c r="C77" t="s">
        <v>49</v>
      </c>
      <c r="D77" s="17">
        <v>18</v>
      </c>
      <c r="E77" s="26">
        <v>5926</v>
      </c>
      <c r="F77" s="14">
        <f t="shared" si="3"/>
        <v>329.22222222222223</v>
      </c>
    </row>
    <row r="78" spans="1:6" x14ac:dyDescent="0.25">
      <c r="A78" t="s">
        <v>258</v>
      </c>
      <c r="B78" s="13" t="str">
        <f t="shared" si="2"/>
        <v>KIN</v>
      </c>
      <c r="C78" t="s">
        <v>49</v>
      </c>
      <c r="D78" s="17">
        <v>29</v>
      </c>
      <c r="E78" s="26">
        <v>17759</v>
      </c>
      <c r="F78" s="14">
        <f t="shared" si="3"/>
        <v>612.37931034482756</v>
      </c>
    </row>
    <row r="79" spans="1:6" x14ac:dyDescent="0.25">
      <c r="A79" t="s">
        <v>259</v>
      </c>
      <c r="B79" s="13" t="str">
        <f t="shared" si="2"/>
        <v>KOA</v>
      </c>
      <c r="C79" t="s">
        <v>49</v>
      </c>
      <c r="D79" s="17">
        <v>15</v>
      </c>
      <c r="E79" s="26">
        <v>11822</v>
      </c>
      <c r="F79" s="14">
        <f t="shared" si="3"/>
        <v>788.13333333333333</v>
      </c>
    </row>
    <row r="80" spans="1:6" x14ac:dyDescent="0.25">
      <c r="A80" t="s">
        <v>260</v>
      </c>
      <c r="B80" s="13" t="str">
        <f t="shared" si="2"/>
        <v>LAS</v>
      </c>
      <c r="C80" t="s">
        <v>49</v>
      </c>
      <c r="D80" s="17">
        <v>38</v>
      </c>
      <c r="E80" s="26">
        <v>16805</v>
      </c>
      <c r="F80" s="14">
        <f t="shared" si="3"/>
        <v>442.23684210526318</v>
      </c>
    </row>
    <row r="81" spans="1:6" x14ac:dyDescent="0.25">
      <c r="A81" t="s">
        <v>261</v>
      </c>
      <c r="B81" s="13" t="str">
        <f t="shared" si="2"/>
        <v>LAW</v>
      </c>
      <c r="C81" t="s">
        <v>49</v>
      </c>
      <c r="D81" s="17">
        <v>4</v>
      </c>
      <c r="E81" s="26">
        <v>966</v>
      </c>
      <c r="F81" s="14">
        <f t="shared" si="3"/>
        <v>241.5</v>
      </c>
    </row>
    <row r="82" spans="1:6" x14ac:dyDescent="0.25">
      <c r="A82" t="s">
        <v>1</v>
      </c>
      <c r="B82" s="13" t="str">
        <f t="shared" si="2"/>
        <v>LAX</v>
      </c>
      <c r="C82" t="s">
        <v>49</v>
      </c>
      <c r="D82" s="17">
        <v>4336</v>
      </c>
      <c r="E82" s="26">
        <v>2099459</v>
      </c>
      <c r="F82" s="14">
        <f t="shared" si="3"/>
        <v>484.19257380073799</v>
      </c>
    </row>
    <row r="83" spans="1:6" x14ac:dyDescent="0.25">
      <c r="A83" t="s">
        <v>262</v>
      </c>
      <c r="B83" s="13" t="str">
        <f t="shared" si="2"/>
        <v>LBB</v>
      </c>
      <c r="C83" t="s">
        <v>49</v>
      </c>
      <c r="D83" s="17">
        <v>29</v>
      </c>
      <c r="E83" s="26">
        <v>20469</v>
      </c>
      <c r="F83" s="14">
        <f t="shared" si="3"/>
        <v>705.82758620689651</v>
      </c>
    </row>
    <row r="84" spans="1:6" x14ac:dyDescent="0.25">
      <c r="A84" t="s">
        <v>263</v>
      </c>
      <c r="B84" s="13" t="str">
        <f t="shared" si="2"/>
        <v>LGW</v>
      </c>
      <c r="C84" t="s">
        <v>49</v>
      </c>
      <c r="D84" s="17">
        <v>3</v>
      </c>
      <c r="E84" s="26">
        <v>8801</v>
      </c>
      <c r="F84" s="14">
        <f t="shared" si="3"/>
        <v>2933.6666666666665</v>
      </c>
    </row>
    <row r="85" spans="1:6" x14ac:dyDescent="0.25">
      <c r="A85" t="s">
        <v>264</v>
      </c>
      <c r="B85" s="13" t="str">
        <f t="shared" si="2"/>
        <v>LHR</v>
      </c>
      <c r="C85" t="s">
        <v>49</v>
      </c>
      <c r="D85" s="17">
        <v>13</v>
      </c>
      <c r="E85" s="26">
        <v>41565</v>
      </c>
      <c r="F85" s="14">
        <f t="shared" si="3"/>
        <v>3197.3076923076924</v>
      </c>
    </row>
    <row r="86" spans="1:6" x14ac:dyDescent="0.25">
      <c r="A86" t="s">
        <v>265</v>
      </c>
      <c r="B86" s="13" t="str">
        <f t="shared" si="2"/>
        <v>LIH</v>
      </c>
      <c r="C86" t="s">
        <v>49</v>
      </c>
      <c r="D86" s="17">
        <v>4</v>
      </c>
      <c r="E86" s="26">
        <v>2688</v>
      </c>
      <c r="F86" s="14">
        <f t="shared" si="3"/>
        <v>672</v>
      </c>
    </row>
    <row r="87" spans="1:6" x14ac:dyDescent="0.25">
      <c r="A87" t="s">
        <v>2</v>
      </c>
      <c r="B87" s="13" t="str">
        <f t="shared" si="2"/>
        <v>LIM</v>
      </c>
      <c r="C87" t="s">
        <v>49</v>
      </c>
      <c r="D87" s="17">
        <v>86</v>
      </c>
      <c r="E87" s="26">
        <v>60017</v>
      </c>
      <c r="F87" s="14">
        <f t="shared" si="3"/>
        <v>697.87209302325584</v>
      </c>
    </row>
    <row r="88" spans="1:6" x14ac:dyDescent="0.25">
      <c r="A88" t="s">
        <v>266</v>
      </c>
      <c r="B88" s="13" t="str">
        <f t="shared" ref="B88:B151" si="4">MID(A88,4,3)</f>
        <v>LIR</v>
      </c>
      <c r="C88" t="s">
        <v>49</v>
      </c>
      <c r="D88" s="17">
        <v>3</v>
      </c>
      <c r="E88" s="26">
        <v>1374</v>
      </c>
      <c r="F88" s="14">
        <f t="shared" si="3"/>
        <v>458</v>
      </c>
    </row>
    <row r="89" spans="1:6" x14ac:dyDescent="0.25">
      <c r="A89" t="s">
        <v>267</v>
      </c>
      <c r="B89" s="13" t="str">
        <f t="shared" si="4"/>
        <v>LIT</v>
      </c>
      <c r="C89" t="s">
        <v>49</v>
      </c>
      <c r="D89" s="17">
        <v>1</v>
      </c>
      <c r="E89" s="26">
        <v>687</v>
      </c>
      <c r="F89" s="14">
        <f t="shared" si="3"/>
        <v>687</v>
      </c>
    </row>
    <row r="90" spans="1:6" x14ac:dyDescent="0.25">
      <c r="A90" t="s">
        <v>268</v>
      </c>
      <c r="B90" s="13" t="str">
        <f t="shared" si="4"/>
        <v>LPB</v>
      </c>
      <c r="C90" t="s">
        <v>49</v>
      </c>
      <c r="D90" s="17">
        <v>72</v>
      </c>
      <c r="E90" s="26">
        <v>48120</v>
      </c>
      <c r="F90" s="14">
        <f t="shared" si="3"/>
        <v>668.33333333333337</v>
      </c>
    </row>
    <row r="91" spans="1:6" x14ac:dyDescent="0.25">
      <c r="A91" t="s">
        <v>269</v>
      </c>
      <c r="B91" s="13" t="str">
        <f t="shared" si="4"/>
        <v>LRD</v>
      </c>
      <c r="C91" t="s">
        <v>49</v>
      </c>
      <c r="D91" s="17">
        <v>4</v>
      </c>
      <c r="E91" s="26">
        <v>5104</v>
      </c>
      <c r="F91" s="14">
        <f t="shared" si="3"/>
        <v>1276</v>
      </c>
    </row>
    <row r="92" spans="1:6" x14ac:dyDescent="0.25">
      <c r="A92" t="s">
        <v>270</v>
      </c>
      <c r="B92" s="13" t="str">
        <f t="shared" si="4"/>
        <v>LSE</v>
      </c>
      <c r="C92" t="s">
        <v>49</v>
      </c>
      <c r="D92" s="17">
        <v>4</v>
      </c>
      <c r="E92" s="26">
        <v>1694</v>
      </c>
      <c r="F92" s="14">
        <f t="shared" si="3"/>
        <v>423.5</v>
      </c>
    </row>
    <row r="93" spans="1:6" x14ac:dyDescent="0.25">
      <c r="A93" t="s">
        <v>271</v>
      </c>
      <c r="B93" s="13" t="str">
        <f t="shared" si="4"/>
        <v>MAF</v>
      </c>
      <c r="C93" t="s">
        <v>49</v>
      </c>
      <c r="D93" s="17">
        <v>4</v>
      </c>
      <c r="E93" s="26">
        <v>1988</v>
      </c>
      <c r="F93" s="14">
        <f t="shared" si="3"/>
        <v>497</v>
      </c>
    </row>
    <row r="94" spans="1:6" x14ac:dyDescent="0.25">
      <c r="A94" t="s">
        <v>272</v>
      </c>
      <c r="B94" s="13" t="str">
        <f t="shared" si="4"/>
        <v>MAR</v>
      </c>
      <c r="C94" t="s">
        <v>49</v>
      </c>
      <c r="D94" s="17">
        <v>9</v>
      </c>
      <c r="E94" s="26">
        <v>5529</v>
      </c>
      <c r="F94" s="14">
        <f t="shared" si="3"/>
        <v>614.33333333333337</v>
      </c>
    </row>
    <row r="95" spans="1:6" x14ac:dyDescent="0.25">
      <c r="A95" t="s">
        <v>273</v>
      </c>
      <c r="B95" s="13" t="str">
        <f t="shared" si="4"/>
        <v>MBJ</v>
      </c>
      <c r="C95" t="s">
        <v>49</v>
      </c>
      <c r="D95" s="17">
        <v>122</v>
      </c>
      <c r="E95" s="26">
        <v>87185</v>
      </c>
      <c r="F95" s="14">
        <f t="shared" si="3"/>
        <v>714.63114754098365</v>
      </c>
    </row>
    <row r="96" spans="1:6" x14ac:dyDescent="0.25">
      <c r="A96" t="s">
        <v>274</v>
      </c>
      <c r="B96" s="13" t="str">
        <f t="shared" si="4"/>
        <v>MCI</v>
      </c>
      <c r="C96" t="s">
        <v>49</v>
      </c>
      <c r="D96" s="17">
        <v>9</v>
      </c>
      <c r="E96" s="26">
        <v>3659</v>
      </c>
      <c r="F96" s="14">
        <f t="shared" si="3"/>
        <v>406.55555555555554</v>
      </c>
    </row>
    <row r="97" spans="1:6" x14ac:dyDescent="0.25">
      <c r="A97" t="s">
        <v>275</v>
      </c>
      <c r="B97" s="13" t="str">
        <f t="shared" si="4"/>
        <v>MCO</v>
      </c>
      <c r="C97" t="s">
        <v>49</v>
      </c>
      <c r="D97" s="17">
        <v>53</v>
      </c>
      <c r="E97" s="26">
        <v>19597</v>
      </c>
      <c r="F97" s="14">
        <f t="shared" si="3"/>
        <v>369.75471698113205</v>
      </c>
    </row>
    <row r="98" spans="1:6" x14ac:dyDescent="0.25">
      <c r="A98" t="s">
        <v>276</v>
      </c>
      <c r="B98" s="13" t="str">
        <f t="shared" si="4"/>
        <v>MDE</v>
      </c>
      <c r="C98" t="s">
        <v>49</v>
      </c>
      <c r="D98" s="17">
        <v>3</v>
      </c>
      <c r="E98" s="26">
        <v>1561</v>
      </c>
      <c r="F98" s="14">
        <f t="shared" si="3"/>
        <v>520.33333333333337</v>
      </c>
    </row>
    <row r="99" spans="1:6" x14ac:dyDescent="0.25">
      <c r="A99" t="s">
        <v>277</v>
      </c>
      <c r="B99" s="13" t="str">
        <f t="shared" si="4"/>
        <v>MEM</v>
      </c>
      <c r="C99" t="s">
        <v>49</v>
      </c>
      <c r="D99" s="17">
        <v>4</v>
      </c>
      <c r="E99" s="26">
        <v>1712</v>
      </c>
      <c r="F99" s="14">
        <f t="shared" si="3"/>
        <v>428</v>
      </c>
    </row>
    <row r="100" spans="1:6" x14ac:dyDescent="0.25">
      <c r="A100" t="s">
        <v>278</v>
      </c>
      <c r="B100" s="13" t="str">
        <f t="shared" si="4"/>
        <v>MEX</v>
      </c>
      <c r="C100" t="s">
        <v>49</v>
      </c>
      <c r="D100" s="17">
        <v>18</v>
      </c>
      <c r="E100" s="26">
        <v>8128</v>
      </c>
      <c r="F100" s="14">
        <f t="shared" si="3"/>
        <v>451.55555555555554</v>
      </c>
    </row>
    <row r="101" spans="1:6" x14ac:dyDescent="0.25">
      <c r="A101" t="s">
        <v>279</v>
      </c>
      <c r="B101" s="13" t="str">
        <f t="shared" si="4"/>
        <v>MFE</v>
      </c>
      <c r="C101" t="s">
        <v>49</v>
      </c>
      <c r="D101" s="17">
        <v>3</v>
      </c>
      <c r="E101" s="26">
        <v>1044</v>
      </c>
      <c r="F101" s="14">
        <f t="shared" si="3"/>
        <v>348</v>
      </c>
    </row>
    <row r="102" spans="1:6" x14ac:dyDescent="0.25">
      <c r="A102" t="s">
        <v>280</v>
      </c>
      <c r="B102" s="13" t="str">
        <f t="shared" si="4"/>
        <v>MGA</v>
      </c>
      <c r="C102" t="s">
        <v>49</v>
      </c>
      <c r="D102" s="17">
        <v>245</v>
      </c>
      <c r="E102" s="26">
        <v>140648</v>
      </c>
      <c r="F102" s="14">
        <f t="shared" si="3"/>
        <v>574.07346938775515</v>
      </c>
    </row>
    <row r="103" spans="1:6" x14ac:dyDescent="0.25">
      <c r="A103" t="s">
        <v>3</v>
      </c>
      <c r="B103" s="13" t="str">
        <f t="shared" si="4"/>
        <v>MIA</v>
      </c>
      <c r="C103" t="s">
        <v>49</v>
      </c>
      <c r="D103" s="17">
        <v>4550</v>
      </c>
      <c r="E103" s="26">
        <v>1944095</v>
      </c>
      <c r="F103" s="14">
        <f t="shared" si="3"/>
        <v>427.27362637362637</v>
      </c>
    </row>
    <row r="104" spans="1:6" x14ac:dyDescent="0.25">
      <c r="A104" t="s">
        <v>281</v>
      </c>
      <c r="B104" s="13" t="str">
        <f t="shared" si="4"/>
        <v>MKE</v>
      </c>
      <c r="C104" t="s">
        <v>49</v>
      </c>
      <c r="D104" s="17">
        <v>2</v>
      </c>
      <c r="E104" s="26">
        <v>719</v>
      </c>
      <c r="F104" s="14">
        <f t="shared" si="3"/>
        <v>359.5</v>
      </c>
    </row>
    <row r="105" spans="1:6" x14ac:dyDescent="0.25">
      <c r="A105" t="s">
        <v>282</v>
      </c>
      <c r="B105" s="13" t="str">
        <f t="shared" si="4"/>
        <v>MLI</v>
      </c>
      <c r="C105" t="s">
        <v>49</v>
      </c>
      <c r="D105" s="17">
        <v>4</v>
      </c>
      <c r="E105" s="26">
        <v>3464</v>
      </c>
      <c r="F105" s="14">
        <f t="shared" si="3"/>
        <v>866</v>
      </c>
    </row>
    <row r="106" spans="1:6" x14ac:dyDescent="0.25">
      <c r="A106" t="s">
        <v>283</v>
      </c>
      <c r="B106" s="13" t="str">
        <f t="shared" si="4"/>
        <v>MLU</v>
      </c>
      <c r="C106" t="s">
        <v>49</v>
      </c>
      <c r="D106" s="17">
        <v>1</v>
      </c>
      <c r="E106" s="26">
        <v>522</v>
      </c>
      <c r="F106" s="14">
        <f t="shared" si="3"/>
        <v>522</v>
      </c>
    </row>
    <row r="107" spans="1:6" x14ac:dyDescent="0.25">
      <c r="A107" t="s">
        <v>284</v>
      </c>
      <c r="B107" s="13" t="str">
        <f t="shared" si="4"/>
        <v>MRY</v>
      </c>
      <c r="C107" t="s">
        <v>49</v>
      </c>
      <c r="D107" s="17">
        <v>20</v>
      </c>
      <c r="E107" s="26">
        <v>15610</v>
      </c>
      <c r="F107" s="14">
        <f t="shared" si="3"/>
        <v>780.5</v>
      </c>
    </row>
    <row r="108" spans="1:6" x14ac:dyDescent="0.25">
      <c r="A108" t="s">
        <v>285</v>
      </c>
      <c r="B108" s="13" t="str">
        <f t="shared" si="4"/>
        <v>MSP</v>
      </c>
      <c r="C108" t="s">
        <v>49</v>
      </c>
      <c r="D108" s="17">
        <v>4</v>
      </c>
      <c r="E108" s="26">
        <v>1803</v>
      </c>
      <c r="F108" s="14">
        <f t="shared" si="3"/>
        <v>450.75</v>
      </c>
    </row>
    <row r="109" spans="1:6" x14ac:dyDescent="0.25">
      <c r="A109" t="s">
        <v>286</v>
      </c>
      <c r="B109" s="13" t="str">
        <f t="shared" si="4"/>
        <v>MSY</v>
      </c>
      <c r="C109" t="s">
        <v>49</v>
      </c>
      <c r="D109" s="17">
        <v>16</v>
      </c>
      <c r="E109" s="26">
        <v>5519</v>
      </c>
      <c r="F109" s="14">
        <f t="shared" si="3"/>
        <v>344.9375</v>
      </c>
    </row>
    <row r="110" spans="1:6" x14ac:dyDescent="0.25">
      <c r="A110" t="s">
        <v>287</v>
      </c>
      <c r="B110" s="13" t="str">
        <f t="shared" si="4"/>
        <v>MTY</v>
      </c>
      <c r="C110" t="s">
        <v>49</v>
      </c>
      <c r="D110" s="17">
        <v>56</v>
      </c>
      <c r="E110" s="26">
        <v>43922</v>
      </c>
      <c r="F110" s="14">
        <f t="shared" si="3"/>
        <v>784.32142857142856</v>
      </c>
    </row>
    <row r="111" spans="1:6" x14ac:dyDescent="0.25">
      <c r="A111" t="s">
        <v>288</v>
      </c>
      <c r="B111" s="13" t="str">
        <f t="shared" si="4"/>
        <v>MVD</v>
      </c>
      <c r="C111" t="s">
        <v>49</v>
      </c>
      <c r="D111" s="17">
        <v>21</v>
      </c>
      <c r="E111" s="26">
        <v>18703</v>
      </c>
      <c r="F111" s="14">
        <f t="shared" si="3"/>
        <v>890.61904761904759</v>
      </c>
    </row>
    <row r="112" spans="1:6" x14ac:dyDescent="0.25">
      <c r="A112" t="s">
        <v>289</v>
      </c>
      <c r="B112" s="13" t="str">
        <f t="shared" si="4"/>
        <v>NAS</v>
      </c>
      <c r="C112" t="s">
        <v>49</v>
      </c>
      <c r="D112" s="17">
        <v>37</v>
      </c>
      <c r="E112" s="26">
        <v>18266</v>
      </c>
      <c r="F112" s="14">
        <f t="shared" si="3"/>
        <v>493.67567567567568</v>
      </c>
    </row>
    <row r="113" spans="1:6" x14ac:dyDescent="0.25">
      <c r="A113" t="s">
        <v>290</v>
      </c>
      <c r="B113" s="13" t="str">
        <f t="shared" si="4"/>
        <v>NEV</v>
      </c>
      <c r="C113" t="s">
        <v>49</v>
      </c>
      <c r="D113" s="17">
        <v>9</v>
      </c>
      <c r="E113" s="26">
        <v>5049</v>
      </c>
      <c r="F113" s="14">
        <f t="shared" si="3"/>
        <v>561</v>
      </c>
    </row>
    <row r="114" spans="1:6" x14ac:dyDescent="0.25">
      <c r="A114" t="s">
        <v>291</v>
      </c>
      <c r="B114" s="13" t="str">
        <f t="shared" si="4"/>
        <v>OAK</v>
      </c>
      <c r="C114" t="s">
        <v>49</v>
      </c>
      <c r="D114" s="17">
        <v>1</v>
      </c>
      <c r="E114" s="26">
        <v>3511</v>
      </c>
      <c r="F114" s="14">
        <f t="shared" si="3"/>
        <v>3511</v>
      </c>
    </row>
    <row r="115" spans="1:6" x14ac:dyDescent="0.25">
      <c r="A115" t="s">
        <v>292</v>
      </c>
      <c r="B115" s="13" t="str">
        <f t="shared" si="4"/>
        <v>OGG</v>
      </c>
      <c r="C115" t="s">
        <v>49</v>
      </c>
      <c r="D115" s="17">
        <v>30</v>
      </c>
      <c r="E115" s="26">
        <v>22777</v>
      </c>
      <c r="F115" s="14">
        <f t="shared" si="3"/>
        <v>759.23333333333335</v>
      </c>
    </row>
    <row r="116" spans="1:6" x14ac:dyDescent="0.25">
      <c r="A116" t="s">
        <v>293</v>
      </c>
      <c r="B116" s="13" t="str">
        <f t="shared" si="4"/>
        <v>OKC</v>
      </c>
      <c r="C116" t="s">
        <v>49</v>
      </c>
      <c r="D116" s="17">
        <v>32</v>
      </c>
      <c r="E116" s="26">
        <v>16972</v>
      </c>
      <c r="F116" s="14">
        <f t="shared" si="3"/>
        <v>530.375</v>
      </c>
    </row>
    <row r="117" spans="1:6" x14ac:dyDescent="0.25">
      <c r="A117" t="s">
        <v>294</v>
      </c>
      <c r="B117" s="13" t="str">
        <f t="shared" si="4"/>
        <v>ONT</v>
      </c>
      <c r="C117" t="s">
        <v>49</v>
      </c>
      <c r="D117" s="17">
        <v>4</v>
      </c>
      <c r="E117" s="26">
        <v>3535</v>
      </c>
      <c r="F117" s="14">
        <f t="shared" si="3"/>
        <v>883.75</v>
      </c>
    </row>
    <row r="118" spans="1:6" x14ac:dyDescent="0.25">
      <c r="A118" t="s">
        <v>4</v>
      </c>
      <c r="B118" s="13" t="str">
        <f t="shared" si="4"/>
        <v>ORD</v>
      </c>
      <c r="C118" t="s">
        <v>49</v>
      </c>
      <c r="D118" s="17">
        <v>192</v>
      </c>
      <c r="E118" s="26">
        <v>115203</v>
      </c>
      <c r="F118" s="14">
        <f t="shared" si="3"/>
        <v>600.015625</v>
      </c>
    </row>
    <row r="119" spans="1:6" x14ac:dyDescent="0.25">
      <c r="A119" t="s">
        <v>295</v>
      </c>
      <c r="B119" s="13" t="str">
        <f t="shared" si="4"/>
        <v>ORF</v>
      </c>
      <c r="C119" t="s">
        <v>49</v>
      </c>
      <c r="D119" s="17">
        <v>2</v>
      </c>
      <c r="E119" s="26">
        <v>790</v>
      </c>
      <c r="F119" s="14">
        <f t="shared" si="3"/>
        <v>395</v>
      </c>
    </row>
    <row r="120" spans="1:6" x14ac:dyDescent="0.25">
      <c r="A120" t="s">
        <v>296</v>
      </c>
      <c r="B120" s="13" t="str">
        <f t="shared" si="4"/>
        <v>PAP</v>
      </c>
      <c r="C120" t="s">
        <v>49</v>
      </c>
      <c r="D120" s="17">
        <v>167</v>
      </c>
      <c r="E120" s="26">
        <v>133614</v>
      </c>
      <c r="F120" s="14">
        <f t="shared" si="3"/>
        <v>800.08383233532936</v>
      </c>
    </row>
    <row r="121" spans="1:6" x14ac:dyDescent="0.25">
      <c r="A121" t="s">
        <v>297</v>
      </c>
      <c r="B121" s="13" t="str">
        <f t="shared" si="4"/>
        <v>PDX</v>
      </c>
      <c r="C121" t="s">
        <v>49</v>
      </c>
      <c r="D121" s="17">
        <v>11</v>
      </c>
      <c r="E121" s="26">
        <v>8039</v>
      </c>
      <c r="F121" s="14">
        <f t="shared" si="3"/>
        <v>730.81818181818187</v>
      </c>
    </row>
    <row r="122" spans="1:6" x14ac:dyDescent="0.25">
      <c r="A122" t="s">
        <v>298</v>
      </c>
      <c r="B122" s="13" t="str">
        <f t="shared" si="4"/>
        <v>PHX</v>
      </c>
      <c r="C122" t="s">
        <v>49</v>
      </c>
      <c r="D122" s="17">
        <v>19</v>
      </c>
      <c r="E122" s="26">
        <v>10831</v>
      </c>
      <c r="F122" s="14">
        <f t="shared" si="3"/>
        <v>570.0526315789474</v>
      </c>
    </row>
    <row r="123" spans="1:6" x14ac:dyDescent="0.25">
      <c r="A123" t="s">
        <v>299</v>
      </c>
      <c r="B123" s="13" t="str">
        <f t="shared" si="4"/>
        <v>PLS</v>
      </c>
      <c r="C123" t="s">
        <v>49</v>
      </c>
      <c r="D123" s="17">
        <v>73</v>
      </c>
      <c r="E123" s="26">
        <v>49062</v>
      </c>
      <c r="F123" s="14">
        <f t="shared" si="3"/>
        <v>672.08219178082197</v>
      </c>
    </row>
    <row r="124" spans="1:6" x14ac:dyDescent="0.25">
      <c r="A124" t="s">
        <v>300</v>
      </c>
      <c r="B124" s="13" t="str">
        <f t="shared" si="4"/>
        <v>POP</v>
      </c>
      <c r="C124" t="s">
        <v>49</v>
      </c>
      <c r="D124" s="17">
        <v>3</v>
      </c>
      <c r="E124" s="26">
        <v>1327</v>
      </c>
      <c r="F124" s="14">
        <f t="shared" si="3"/>
        <v>442.33333333333331</v>
      </c>
    </row>
    <row r="125" spans="1:6" x14ac:dyDescent="0.25">
      <c r="A125" t="s">
        <v>301</v>
      </c>
      <c r="B125" s="13" t="str">
        <f t="shared" si="4"/>
        <v>POS</v>
      </c>
      <c r="C125" t="s">
        <v>49</v>
      </c>
      <c r="D125" s="17">
        <v>9</v>
      </c>
      <c r="E125" s="26">
        <v>6771</v>
      </c>
      <c r="F125" s="14">
        <f t="shared" si="3"/>
        <v>752.33333333333337</v>
      </c>
    </row>
    <row r="126" spans="1:6" x14ac:dyDescent="0.25">
      <c r="A126" t="s">
        <v>302</v>
      </c>
      <c r="B126" s="13" t="str">
        <f t="shared" si="4"/>
        <v>PTP</v>
      </c>
      <c r="C126" t="s">
        <v>49</v>
      </c>
      <c r="D126" s="17">
        <v>1</v>
      </c>
      <c r="E126" s="26">
        <v>398</v>
      </c>
      <c r="F126" s="14">
        <f t="shared" si="3"/>
        <v>398</v>
      </c>
    </row>
    <row r="127" spans="1:6" x14ac:dyDescent="0.25">
      <c r="A127" t="s">
        <v>303</v>
      </c>
      <c r="B127" s="13" t="str">
        <f t="shared" si="4"/>
        <v>PTY</v>
      </c>
      <c r="C127" t="s">
        <v>49</v>
      </c>
      <c r="D127" s="17">
        <v>81</v>
      </c>
      <c r="E127" s="26">
        <v>50939</v>
      </c>
      <c r="F127" s="14">
        <f t="shared" si="3"/>
        <v>628.87654320987656</v>
      </c>
    </row>
    <row r="128" spans="1:6" x14ac:dyDescent="0.25">
      <c r="A128" t="s">
        <v>304</v>
      </c>
      <c r="B128" s="13" t="str">
        <f t="shared" si="4"/>
        <v>PUJ</v>
      </c>
      <c r="C128" t="s">
        <v>49</v>
      </c>
      <c r="D128" s="17">
        <v>26</v>
      </c>
      <c r="E128" s="26">
        <v>10711</v>
      </c>
      <c r="F128" s="14">
        <f t="shared" si="3"/>
        <v>411.96153846153845</v>
      </c>
    </row>
    <row r="129" spans="1:6" x14ac:dyDescent="0.25">
      <c r="A129" t="s">
        <v>5</v>
      </c>
      <c r="B129" s="13" t="str">
        <f t="shared" si="4"/>
        <v>RDU</v>
      </c>
      <c r="C129" t="s">
        <v>49</v>
      </c>
      <c r="D129" s="17">
        <v>1605</v>
      </c>
      <c r="E129" s="26">
        <v>1081936</v>
      </c>
      <c r="F129" s="14">
        <f t="shared" si="3"/>
        <v>674.10342679127723</v>
      </c>
    </row>
    <row r="130" spans="1:6" x14ac:dyDescent="0.25">
      <c r="A130" t="s">
        <v>305</v>
      </c>
      <c r="B130" s="13" t="str">
        <f t="shared" si="4"/>
        <v>RST</v>
      </c>
      <c r="C130" t="s">
        <v>49</v>
      </c>
      <c r="D130" s="17">
        <v>1</v>
      </c>
      <c r="E130" s="26">
        <v>500</v>
      </c>
      <c r="F130" s="14">
        <f t="shared" si="3"/>
        <v>500</v>
      </c>
    </row>
    <row r="131" spans="1:6" x14ac:dyDescent="0.25">
      <c r="A131" t="s">
        <v>306</v>
      </c>
      <c r="B131" s="13" t="str">
        <f t="shared" si="4"/>
        <v>RSW</v>
      </c>
      <c r="C131" t="s">
        <v>49</v>
      </c>
      <c r="D131" s="17">
        <v>15</v>
      </c>
      <c r="E131" s="26">
        <v>6510</v>
      </c>
      <c r="F131" s="14">
        <f t="shared" ref="F131:F175" si="5">E131/D131</f>
        <v>434</v>
      </c>
    </row>
    <row r="132" spans="1:6" x14ac:dyDescent="0.25">
      <c r="A132" t="s">
        <v>307</v>
      </c>
      <c r="B132" s="13" t="str">
        <f t="shared" si="4"/>
        <v>SAL</v>
      </c>
      <c r="C132" t="s">
        <v>49</v>
      </c>
      <c r="D132" s="17">
        <v>97</v>
      </c>
      <c r="E132" s="26">
        <v>54208</v>
      </c>
      <c r="F132" s="14">
        <f t="shared" si="5"/>
        <v>558.84536082474222</v>
      </c>
    </row>
    <row r="133" spans="1:6" x14ac:dyDescent="0.25">
      <c r="A133" t="s">
        <v>6</v>
      </c>
      <c r="B133" s="13" t="str">
        <f t="shared" si="4"/>
        <v>SAN</v>
      </c>
      <c r="C133" t="s">
        <v>49</v>
      </c>
      <c r="D133" s="17">
        <v>1021</v>
      </c>
      <c r="E133" s="26">
        <v>556503</v>
      </c>
      <c r="F133" s="14">
        <f t="shared" si="5"/>
        <v>545.05680705190991</v>
      </c>
    </row>
    <row r="134" spans="1:6" x14ac:dyDescent="0.25">
      <c r="A134" t="s">
        <v>308</v>
      </c>
      <c r="B134" s="13" t="str">
        <f t="shared" si="4"/>
        <v>SAP</v>
      </c>
      <c r="C134" t="s">
        <v>49</v>
      </c>
      <c r="D134" s="17">
        <v>48</v>
      </c>
      <c r="E134" s="26">
        <v>26741</v>
      </c>
      <c r="F134" s="14">
        <f t="shared" si="5"/>
        <v>557.10416666666663</v>
      </c>
    </row>
    <row r="135" spans="1:6" x14ac:dyDescent="0.25">
      <c r="A135" t="s">
        <v>309</v>
      </c>
      <c r="B135" s="13" t="str">
        <f t="shared" si="4"/>
        <v>SAT</v>
      </c>
      <c r="C135" t="s">
        <v>49</v>
      </c>
      <c r="D135" s="17">
        <v>38</v>
      </c>
      <c r="E135" s="26">
        <v>19517</v>
      </c>
      <c r="F135" s="14">
        <f t="shared" si="5"/>
        <v>513.60526315789468</v>
      </c>
    </row>
    <row r="136" spans="1:6" x14ac:dyDescent="0.25">
      <c r="A136" t="s">
        <v>310</v>
      </c>
      <c r="B136" s="13" t="str">
        <f t="shared" si="4"/>
        <v>SAV</v>
      </c>
      <c r="C136" t="s">
        <v>49</v>
      </c>
      <c r="D136" s="17">
        <v>2</v>
      </c>
      <c r="E136" s="26">
        <v>1364</v>
      </c>
      <c r="F136" s="14">
        <f t="shared" si="5"/>
        <v>682</v>
      </c>
    </row>
    <row r="137" spans="1:6" x14ac:dyDescent="0.25">
      <c r="A137" t="s">
        <v>311</v>
      </c>
      <c r="B137" s="13" t="str">
        <f t="shared" si="4"/>
        <v>SBA</v>
      </c>
      <c r="C137" t="s">
        <v>49</v>
      </c>
      <c r="D137" s="17">
        <v>17</v>
      </c>
      <c r="E137" s="26">
        <v>8768</v>
      </c>
      <c r="F137" s="14">
        <f t="shared" si="5"/>
        <v>515.76470588235293</v>
      </c>
    </row>
    <row r="138" spans="1:6" x14ac:dyDescent="0.25">
      <c r="A138" t="s">
        <v>312</v>
      </c>
      <c r="B138" s="13" t="str">
        <f t="shared" si="4"/>
        <v>SBP</v>
      </c>
      <c r="C138" t="s">
        <v>49</v>
      </c>
      <c r="D138" s="17">
        <v>20</v>
      </c>
      <c r="E138" s="26">
        <v>14439</v>
      </c>
      <c r="F138" s="14">
        <f t="shared" si="5"/>
        <v>721.95</v>
      </c>
    </row>
    <row r="139" spans="1:6" x14ac:dyDescent="0.25">
      <c r="A139" t="s">
        <v>313</v>
      </c>
      <c r="B139" s="13" t="str">
        <f t="shared" si="4"/>
        <v>SCL</v>
      </c>
      <c r="C139" t="s">
        <v>49</v>
      </c>
      <c r="D139" s="17">
        <v>32</v>
      </c>
      <c r="E139" s="26">
        <v>19978</v>
      </c>
      <c r="F139" s="14">
        <f t="shared" si="5"/>
        <v>624.3125</v>
      </c>
    </row>
    <row r="140" spans="1:6" x14ac:dyDescent="0.25">
      <c r="A140" t="s">
        <v>314</v>
      </c>
      <c r="B140" s="13" t="str">
        <f t="shared" si="4"/>
        <v>SDF</v>
      </c>
      <c r="C140" t="s">
        <v>49</v>
      </c>
      <c r="D140" s="17">
        <v>1</v>
      </c>
      <c r="E140" s="26">
        <v>811</v>
      </c>
      <c r="F140" s="14">
        <f t="shared" si="5"/>
        <v>811</v>
      </c>
    </row>
    <row r="141" spans="1:6" x14ac:dyDescent="0.25">
      <c r="A141" t="s">
        <v>315</v>
      </c>
      <c r="B141" s="13" t="str">
        <f t="shared" si="4"/>
        <v>SDQ</v>
      </c>
      <c r="C141" t="s">
        <v>49</v>
      </c>
      <c r="D141" s="17">
        <v>277</v>
      </c>
      <c r="E141" s="26">
        <v>140196</v>
      </c>
      <c r="F141" s="14">
        <f t="shared" si="5"/>
        <v>506.12274368231044</v>
      </c>
    </row>
    <row r="142" spans="1:6" x14ac:dyDescent="0.25">
      <c r="A142" t="s">
        <v>316</v>
      </c>
      <c r="B142" s="13" t="str">
        <f t="shared" si="4"/>
        <v>SEA</v>
      </c>
      <c r="C142" t="s">
        <v>49</v>
      </c>
      <c r="D142" s="17">
        <v>780</v>
      </c>
      <c r="E142" s="26">
        <v>407482</v>
      </c>
      <c r="F142" s="14">
        <f t="shared" si="5"/>
        <v>522.41282051282053</v>
      </c>
    </row>
    <row r="143" spans="1:6" x14ac:dyDescent="0.25">
      <c r="A143" t="s">
        <v>7</v>
      </c>
      <c r="B143" s="13" t="str">
        <f t="shared" si="4"/>
        <v>SFO</v>
      </c>
      <c r="C143" t="s">
        <v>49</v>
      </c>
      <c r="D143" s="17">
        <v>3039</v>
      </c>
      <c r="E143" s="26">
        <v>1565162</v>
      </c>
      <c r="F143" s="14">
        <f t="shared" si="5"/>
        <v>515.02533728200069</v>
      </c>
    </row>
    <row r="144" spans="1:6" x14ac:dyDescent="0.25">
      <c r="A144" t="s">
        <v>317</v>
      </c>
      <c r="B144" s="13" t="str">
        <f t="shared" si="4"/>
        <v>SGF</v>
      </c>
      <c r="C144" t="s">
        <v>49</v>
      </c>
      <c r="D144" s="17">
        <v>11</v>
      </c>
      <c r="E144" s="26">
        <v>5355</v>
      </c>
      <c r="F144" s="14">
        <f t="shared" si="5"/>
        <v>486.81818181818181</v>
      </c>
    </row>
    <row r="145" spans="1:6" x14ac:dyDescent="0.25">
      <c r="A145" t="s">
        <v>8</v>
      </c>
      <c r="B145" s="13" t="str">
        <f t="shared" si="4"/>
        <v>SJC</v>
      </c>
      <c r="C145" t="s">
        <v>49</v>
      </c>
      <c r="D145" s="17">
        <v>11</v>
      </c>
      <c r="E145" s="26">
        <v>7692</v>
      </c>
      <c r="F145" s="14">
        <f t="shared" si="5"/>
        <v>699.27272727272725</v>
      </c>
    </row>
    <row r="146" spans="1:6" x14ac:dyDescent="0.25">
      <c r="A146" t="s">
        <v>318</v>
      </c>
      <c r="B146" s="13" t="str">
        <f t="shared" si="4"/>
        <v>SJD</v>
      </c>
      <c r="C146" t="s">
        <v>49</v>
      </c>
      <c r="D146" s="17">
        <v>2</v>
      </c>
      <c r="E146" s="26">
        <v>754</v>
      </c>
      <c r="F146" s="14">
        <f t="shared" si="5"/>
        <v>377</v>
      </c>
    </row>
    <row r="147" spans="1:6" x14ac:dyDescent="0.25">
      <c r="A147" t="s">
        <v>319</v>
      </c>
      <c r="B147" s="13" t="str">
        <f t="shared" si="4"/>
        <v>SJO</v>
      </c>
      <c r="C147" t="s">
        <v>49</v>
      </c>
      <c r="D147" s="17">
        <v>458</v>
      </c>
      <c r="E147" s="26">
        <v>232806</v>
      </c>
      <c r="F147" s="14">
        <f t="shared" si="5"/>
        <v>508.31004366812226</v>
      </c>
    </row>
    <row r="148" spans="1:6" x14ac:dyDescent="0.25">
      <c r="A148" t="s">
        <v>320</v>
      </c>
      <c r="B148" s="13" t="str">
        <f t="shared" si="4"/>
        <v>SJT</v>
      </c>
      <c r="C148" t="s">
        <v>49</v>
      </c>
      <c r="D148" s="17">
        <v>7</v>
      </c>
      <c r="E148" s="26">
        <v>3447</v>
      </c>
      <c r="F148" s="14">
        <f t="shared" si="5"/>
        <v>492.42857142857144</v>
      </c>
    </row>
    <row r="149" spans="1:6" x14ac:dyDescent="0.25">
      <c r="A149" t="s">
        <v>321</v>
      </c>
      <c r="B149" s="13" t="str">
        <f t="shared" si="4"/>
        <v>SJU</v>
      </c>
      <c r="C149" t="s">
        <v>49</v>
      </c>
      <c r="D149" s="17">
        <v>1399</v>
      </c>
      <c r="E149" s="26">
        <v>737053</v>
      </c>
      <c r="F149" s="14">
        <f t="shared" si="5"/>
        <v>526.84274481772695</v>
      </c>
    </row>
    <row r="150" spans="1:6" x14ac:dyDescent="0.25">
      <c r="A150" t="s">
        <v>322</v>
      </c>
      <c r="B150" s="13" t="str">
        <f t="shared" si="4"/>
        <v>SKB</v>
      </c>
      <c r="C150" t="s">
        <v>49</v>
      </c>
      <c r="D150" s="17">
        <v>2</v>
      </c>
      <c r="E150" s="26">
        <v>1084</v>
      </c>
      <c r="F150" s="14">
        <f t="shared" si="5"/>
        <v>542</v>
      </c>
    </row>
    <row r="151" spans="1:6" x14ac:dyDescent="0.25">
      <c r="A151" t="s">
        <v>323</v>
      </c>
      <c r="B151" s="13" t="str">
        <f t="shared" si="4"/>
        <v>SLC</v>
      </c>
      <c r="C151" t="s">
        <v>49</v>
      </c>
      <c r="D151" s="17">
        <v>7</v>
      </c>
      <c r="E151" s="26">
        <v>3097</v>
      </c>
      <c r="F151" s="14">
        <f t="shared" si="5"/>
        <v>442.42857142857144</v>
      </c>
    </row>
    <row r="152" spans="1:6" x14ac:dyDescent="0.25">
      <c r="A152" t="s">
        <v>324</v>
      </c>
      <c r="B152" s="13" t="str">
        <f t="shared" ref="B152:B176" si="6">MID(A152,4,3)</f>
        <v>SLP</v>
      </c>
      <c r="C152" t="s">
        <v>49</v>
      </c>
      <c r="D152" s="17">
        <v>2</v>
      </c>
      <c r="E152" s="26">
        <v>656</v>
      </c>
      <c r="F152" s="14">
        <f t="shared" si="5"/>
        <v>328</v>
      </c>
    </row>
    <row r="153" spans="1:6" x14ac:dyDescent="0.25">
      <c r="A153" t="s">
        <v>325</v>
      </c>
      <c r="B153" s="13" t="str">
        <f t="shared" si="6"/>
        <v>SLU</v>
      </c>
      <c r="C153" t="s">
        <v>49</v>
      </c>
      <c r="D153" s="17">
        <v>1</v>
      </c>
      <c r="E153" s="26">
        <v>3091</v>
      </c>
      <c r="F153" s="14">
        <f t="shared" si="5"/>
        <v>3091</v>
      </c>
    </row>
    <row r="154" spans="1:6" x14ac:dyDescent="0.25">
      <c r="A154" t="s">
        <v>9</v>
      </c>
      <c r="B154" s="13" t="str">
        <f t="shared" si="6"/>
        <v>SMF</v>
      </c>
      <c r="C154" t="s">
        <v>49</v>
      </c>
      <c r="D154" s="17">
        <v>28</v>
      </c>
      <c r="E154" s="26">
        <v>19891</v>
      </c>
      <c r="F154" s="14">
        <f t="shared" si="5"/>
        <v>710.39285714285711</v>
      </c>
    </row>
    <row r="155" spans="1:6" x14ac:dyDescent="0.25">
      <c r="A155" t="s">
        <v>326</v>
      </c>
      <c r="B155" s="13" t="str">
        <f t="shared" si="6"/>
        <v>SNA</v>
      </c>
      <c r="C155" t="s">
        <v>49</v>
      </c>
      <c r="D155" s="17">
        <v>9</v>
      </c>
      <c r="E155" s="26">
        <v>12289</v>
      </c>
      <c r="F155" s="14">
        <f t="shared" si="5"/>
        <v>1365.4444444444443</v>
      </c>
    </row>
    <row r="156" spans="1:6" x14ac:dyDescent="0.25">
      <c r="A156" t="s">
        <v>327</v>
      </c>
      <c r="B156" s="13" t="str">
        <f t="shared" si="6"/>
        <v>SPS</v>
      </c>
      <c r="C156" t="s">
        <v>49</v>
      </c>
      <c r="D156" s="17">
        <v>3</v>
      </c>
      <c r="E156" s="26">
        <v>2156</v>
      </c>
      <c r="F156" s="14">
        <f t="shared" si="5"/>
        <v>718.66666666666663</v>
      </c>
    </row>
    <row r="157" spans="1:6" x14ac:dyDescent="0.25">
      <c r="A157" t="s">
        <v>328</v>
      </c>
      <c r="B157" s="13" t="str">
        <f t="shared" si="6"/>
        <v>STI</v>
      </c>
      <c r="C157" t="s">
        <v>49</v>
      </c>
      <c r="D157" s="17">
        <v>81</v>
      </c>
      <c r="E157" s="26">
        <v>33052</v>
      </c>
      <c r="F157" s="14">
        <f t="shared" si="5"/>
        <v>408.04938271604937</v>
      </c>
    </row>
    <row r="158" spans="1:6" x14ac:dyDescent="0.25">
      <c r="A158" t="s">
        <v>329</v>
      </c>
      <c r="B158" s="13" t="str">
        <f t="shared" si="6"/>
        <v>STL</v>
      </c>
      <c r="C158" t="s">
        <v>49</v>
      </c>
      <c r="D158" s="17">
        <v>372</v>
      </c>
      <c r="E158" s="26">
        <v>301003</v>
      </c>
      <c r="F158" s="14">
        <f t="shared" si="5"/>
        <v>809.14784946236557</v>
      </c>
    </row>
    <row r="159" spans="1:6" x14ac:dyDescent="0.25">
      <c r="A159" t="s">
        <v>330</v>
      </c>
      <c r="B159" s="13" t="str">
        <f t="shared" si="6"/>
        <v>STT</v>
      </c>
      <c r="C159" t="s">
        <v>49</v>
      </c>
      <c r="D159" s="17">
        <v>258</v>
      </c>
      <c r="E159" s="26">
        <v>151090</v>
      </c>
      <c r="F159" s="14">
        <f t="shared" si="5"/>
        <v>585.62015503875966</v>
      </c>
    </row>
    <row r="160" spans="1:6" x14ac:dyDescent="0.25">
      <c r="A160" t="s">
        <v>331</v>
      </c>
      <c r="B160" s="13" t="str">
        <f t="shared" si="6"/>
        <v>STX</v>
      </c>
      <c r="C160" t="s">
        <v>49</v>
      </c>
      <c r="D160" s="17">
        <v>50</v>
      </c>
      <c r="E160" s="26">
        <v>25244</v>
      </c>
      <c r="F160" s="14">
        <f t="shared" si="5"/>
        <v>504.88</v>
      </c>
    </row>
    <row r="161" spans="1:6" x14ac:dyDescent="0.25">
      <c r="A161" t="s">
        <v>332</v>
      </c>
      <c r="B161" s="13" t="str">
        <f t="shared" si="6"/>
        <v>SXM</v>
      </c>
      <c r="C161" t="s">
        <v>49</v>
      </c>
      <c r="D161" s="17">
        <v>31</v>
      </c>
      <c r="E161" s="26">
        <v>12426</v>
      </c>
      <c r="F161" s="14">
        <f t="shared" si="5"/>
        <v>400.83870967741933</v>
      </c>
    </row>
    <row r="162" spans="1:6" x14ac:dyDescent="0.25">
      <c r="A162" t="s">
        <v>333</v>
      </c>
      <c r="B162" s="13" t="str">
        <f t="shared" si="6"/>
        <v>TGU</v>
      </c>
      <c r="C162" t="s">
        <v>49</v>
      </c>
      <c r="D162" s="17">
        <v>15</v>
      </c>
      <c r="E162" s="26">
        <v>9344</v>
      </c>
      <c r="F162" s="14">
        <f t="shared" si="5"/>
        <v>622.93333333333328</v>
      </c>
    </row>
    <row r="163" spans="1:6" x14ac:dyDescent="0.25">
      <c r="A163" t="s">
        <v>334</v>
      </c>
      <c r="B163" s="13" t="str">
        <f t="shared" si="6"/>
        <v>TOL</v>
      </c>
      <c r="C163" t="s">
        <v>49</v>
      </c>
      <c r="D163" s="17">
        <v>1</v>
      </c>
      <c r="E163" s="26">
        <v>369</v>
      </c>
      <c r="F163" s="14">
        <f t="shared" si="5"/>
        <v>369</v>
      </c>
    </row>
    <row r="164" spans="1:6" x14ac:dyDescent="0.25">
      <c r="A164" t="s">
        <v>10</v>
      </c>
      <c r="B164" s="13" t="str">
        <f t="shared" si="6"/>
        <v>TPA</v>
      </c>
      <c r="C164" t="s">
        <v>49</v>
      </c>
      <c r="D164" s="17">
        <v>31</v>
      </c>
      <c r="E164" s="26">
        <v>14337</v>
      </c>
      <c r="F164" s="14">
        <f t="shared" si="5"/>
        <v>462.48387096774195</v>
      </c>
    </row>
    <row r="165" spans="1:6" x14ac:dyDescent="0.25">
      <c r="A165" t="s">
        <v>335</v>
      </c>
      <c r="B165" s="13" t="str">
        <f t="shared" si="6"/>
        <v>TRC</v>
      </c>
      <c r="C165" t="s">
        <v>49</v>
      </c>
      <c r="D165" s="17">
        <v>6</v>
      </c>
      <c r="E165" s="26">
        <v>2585</v>
      </c>
      <c r="F165" s="14">
        <f t="shared" si="5"/>
        <v>430.83333333333331</v>
      </c>
    </row>
    <row r="166" spans="1:6" x14ac:dyDescent="0.25">
      <c r="A166" t="s">
        <v>11</v>
      </c>
      <c r="B166" s="13" t="str">
        <f t="shared" si="6"/>
        <v>TUL</v>
      </c>
      <c r="C166" t="s">
        <v>49</v>
      </c>
      <c r="D166" s="17">
        <v>33</v>
      </c>
      <c r="E166" s="26">
        <v>16488</v>
      </c>
      <c r="F166" s="14">
        <f t="shared" si="5"/>
        <v>499.63636363636363</v>
      </c>
    </row>
    <row r="167" spans="1:6" x14ac:dyDescent="0.25">
      <c r="A167" t="s">
        <v>336</v>
      </c>
      <c r="B167" s="13" t="str">
        <f t="shared" si="6"/>
        <v>TUS</v>
      </c>
      <c r="C167" t="s">
        <v>49</v>
      </c>
      <c r="D167" s="17">
        <v>31</v>
      </c>
      <c r="E167" s="26">
        <v>20820</v>
      </c>
      <c r="F167" s="14">
        <f t="shared" si="5"/>
        <v>671.61290322580646</v>
      </c>
    </row>
    <row r="168" spans="1:6" x14ac:dyDescent="0.25">
      <c r="A168" t="s">
        <v>337</v>
      </c>
      <c r="B168" s="13" t="str">
        <f t="shared" si="6"/>
        <v>TVC</v>
      </c>
      <c r="C168" t="s">
        <v>49</v>
      </c>
      <c r="D168" s="17">
        <v>1</v>
      </c>
      <c r="E168" s="26">
        <v>824</v>
      </c>
      <c r="F168" s="14">
        <f t="shared" si="5"/>
        <v>824</v>
      </c>
    </row>
    <row r="169" spans="1:6" x14ac:dyDescent="0.25">
      <c r="A169" t="s">
        <v>338</v>
      </c>
      <c r="B169" s="13" t="str">
        <f t="shared" si="6"/>
        <v>TYR</v>
      </c>
      <c r="C169" t="s">
        <v>49</v>
      </c>
      <c r="D169" s="17">
        <v>12</v>
      </c>
      <c r="E169" s="26">
        <v>7103</v>
      </c>
      <c r="F169" s="14">
        <f t="shared" si="5"/>
        <v>591.91666666666663</v>
      </c>
    </row>
    <row r="170" spans="1:6" x14ac:dyDescent="0.25">
      <c r="A170" t="s">
        <v>339</v>
      </c>
      <c r="B170" s="13" t="str">
        <f t="shared" si="6"/>
        <v>TYS</v>
      </c>
      <c r="C170" t="s">
        <v>49</v>
      </c>
      <c r="D170" s="17">
        <v>2</v>
      </c>
      <c r="E170" s="26">
        <v>1272</v>
      </c>
      <c r="F170" s="14">
        <f t="shared" si="5"/>
        <v>636</v>
      </c>
    </row>
    <row r="171" spans="1:6" x14ac:dyDescent="0.25">
      <c r="A171" t="s">
        <v>340</v>
      </c>
      <c r="B171" s="13" t="str">
        <f t="shared" si="6"/>
        <v>UIO</v>
      </c>
      <c r="C171" t="s">
        <v>49</v>
      </c>
      <c r="D171" s="17">
        <v>258</v>
      </c>
      <c r="E171" s="26">
        <v>141856</v>
      </c>
      <c r="F171" s="14">
        <f t="shared" si="5"/>
        <v>549.82945736434112</v>
      </c>
    </row>
    <row r="172" spans="1:6" x14ac:dyDescent="0.25">
      <c r="A172" t="s">
        <v>341</v>
      </c>
      <c r="B172" s="13" t="str">
        <f t="shared" si="6"/>
        <v>VVI</v>
      </c>
      <c r="C172" t="s">
        <v>49</v>
      </c>
      <c r="D172" s="17">
        <v>45</v>
      </c>
      <c r="E172" s="26">
        <v>31375</v>
      </c>
      <c r="F172" s="14">
        <f t="shared" si="5"/>
        <v>697.22222222222217</v>
      </c>
    </row>
    <row r="173" spans="1:6" x14ac:dyDescent="0.25">
      <c r="A173" t="s">
        <v>342</v>
      </c>
      <c r="B173" s="13" t="str">
        <f t="shared" si="6"/>
        <v>YHZ</v>
      </c>
      <c r="C173" t="s">
        <v>49</v>
      </c>
      <c r="D173" s="17">
        <v>109</v>
      </c>
      <c r="E173" s="26">
        <v>60140</v>
      </c>
      <c r="F173" s="14">
        <f t="shared" si="5"/>
        <v>551.74311926605503</v>
      </c>
    </row>
    <row r="174" spans="1:6" x14ac:dyDescent="0.25">
      <c r="A174" t="s">
        <v>343</v>
      </c>
      <c r="B174" s="13" t="str">
        <f t="shared" si="6"/>
        <v>YUL</v>
      </c>
      <c r="C174" t="s">
        <v>49</v>
      </c>
      <c r="D174" s="17">
        <v>1598</v>
      </c>
      <c r="E174" s="26">
        <v>513065</v>
      </c>
      <c r="F174" s="14">
        <f t="shared" si="5"/>
        <v>321.06695869837296</v>
      </c>
    </row>
    <row r="175" spans="1:6" x14ac:dyDescent="0.25">
      <c r="A175" t="s">
        <v>344</v>
      </c>
      <c r="B175" s="13" t="str">
        <f t="shared" si="6"/>
        <v>YYZ</v>
      </c>
      <c r="C175" t="s">
        <v>49</v>
      </c>
      <c r="D175" s="17">
        <v>187</v>
      </c>
      <c r="E175" s="26">
        <v>88543</v>
      </c>
      <c r="F175" s="14">
        <f t="shared" si="5"/>
        <v>473.49197860962568</v>
      </c>
    </row>
    <row r="176" spans="1:6" x14ac:dyDescent="0.25">
      <c r="A176" t="s">
        <v>50</v>
      </c>
      <c r="B176" s="13" t="str">
        <f t="shared" si="6"/>
        <v>ZRH</v>
      </c>
      <c r="C176" t="s">
        <v>49</v>
      </c>
      <c r="D176" s="17">
        <v>1</v>
      </c>
      <c r="E176" s="26">
        <v>1255</v>
      </c>
      <c r="F176" s="14"/>
    </row>
    <row r="177" spans="2:6" x14ac:dyDescent="0.25">
      <c r="B177" s="13"/>
      <c r="F177" s="14"/>
    </row>
    <row r="178" spans="2:6" x14ac:dyDescent="0.25">
      <c r="B178" s="13"/>
      <c r="F178" s="14"/>
    </row>
    <row r="179" spans="2:6" x14ac:dyDescent="0.25">
      <c r="B179" s="13"/>
      <c r="F179" s="14"/>
    </row>
    <row r="180" spans="2:6" x14ac:dyDescent="0.25">
      <c r="B180" s="13"/>
      <c r="F180" s="14"/>
    </row>
    <row r="181" spans="2:6" x14ac:dyDescent="0.25">
      <c r="B181" s="13"/>
      <c r="F181" s="14"/>
    </row>
    <row r="182" spans="2:6" x14ac:dyDescent="0.25">
      <c r="B182" s="13"/>
      <c r="F182" s="14"/>
    </row>
    <row r="183" spans="2:6" x14ac:dyDescent="0.25">
      <c r="B183" s="13"/>
      <c r="F183" s="14"/>
    </row>
    <row r="184" spans="2:6" x14ac:dyDescent="0.25">
      <c r="B184" s="13"/>
      <c r="F184" s="14"/>
    </row>
    <row r="185" spans="2:6" x14ac:dyDescent="0.25">
      <c r="B185" s="13"/>
      <c r="F185" s="14"/>
    </row>
    <row r="186" spans="2:6" x14ac:dyDescent="0.25">
      <c r="B186" s="13"/>
      <c r="F186" s="14"/>
    </row>
    <row r="187" spans="2:6" x14ac:dyDescent="0.25">
      <c r="B187" s="13"/>
      <c r="F187" s="14"/>
    </row>
    <row r="188" spans="2:6" x14ac:dyDescent="0.25">
      <c r="B188" s="13"/>
      <c r="F188" s="14"/>
    </row>
    <row r="189" spans="2:6" x14ac:dyDescent="0.25">
      <c r="B189" s="13"/>
      <c r="F189" s="14"/>
    </row>
    <row r="190" spans="2:6" x14ac:dyDescent="0.25">
      <c r="B190" s="13"/>
      <c r="F190" s="14"/>
    </row>
    <row r="191" spans="2:6" x14ac:dyDescent="0.25">
      <c r="B191" s="13"/>
      <c r="F191" s="14"/>
    </row>
    <row r="192" spans="2:6" x14ac:dyDescent="0.25">
      <c r="B192" s="13"/>
      <c r="F192" s="14"/>
    </row>
    <row r="193" spans="2:6" x14ac:dyDescent="0.25">
      <c r="B193" s="13"/>
      <c r="F193" s="14"/>
    </row>
    <row r="194" spans="2:6" x14ac:dyDescent="0.25">
      <c r="B194" s="13"/>
      <c r="F194" s="14"/>
    </row>
    <row r="195" spans="2:6" x14ac:dyDescent="0.25">
      <c r="B195" s="13"/>
      <c r="F195" s="14"/>
    </row>
    <row r="196" spans="2:6" x14ac:dyDescent="0.25">
      <c r="B196" s="13"/>
      <c r="F196" s="14"/>
    </row>
    <row r="197" spans="2:6" x14ac:dyDescent="0.25">
      <c r="B197" s="13"/>
      <c r="F197" s="14"/>
    </row>
    <row r="198" spans="2:6" x14ac:dyDescent="0.25">
      <c r="B198" s="13"/>
      <c r="F198" s="14"/>
    </row>
    <row r="199" spans="2:6" x14ac:dyDescent="0.25">
      <c r="B199" s="13"/>
      <c r="F199" s="14"/>
    </row>
    <row r="200" spans="2:6" x14ac:dyDescent="0.25">
      <c r="B200" s="13"/>
      <c r="F200" s="14"/>
    </row>
    <row r="201" spans="2:6" x14ac:dyDescent="0.25">
      <c r="B201" s="13"/>
      <c r="F201" s="14"/>
    </row>
    <row r="202" spans="2:6" x14ac:dyDescent="0.25">
      <c r="B202" s="13"/>
      <c r="F202" s="14"/>
    </row>
    <row r="203" spans="2:6" x14ac:dyDescent="0.25">
      <c r="B203" s="13"/>
      <c r="F203" s="14"/>
    </row>
    <row r="204" spans="2:6" x14ac:dyDescent="0.25">
      <c r="B204" s="13"/>
      <c r="F204" s="14"/>
    </row>
    <row r="205" spans="2:6" x14ac:dyDescent="0.25">
      <c r="B205" s="13"/>
      <c r="F205" s="14"/>
    </row>
    <row r="206" spans="2:6" x14ac:dyDescent="0.25">
      <c r="B206" s="13"/>
      <c r="F206" s="14"/>
    </row>
    <row r="207" spans="2:6" x14ac:dyDescent="0.25">
      <c r="B207" s="13"/>
      <c r="F207" s="14"/>
    </row>
    <row r="208" spans="2:6" x14ac:dyDescent="0.25">
      <c r="B208" s="13"/>
      <c r="F208" s="14"/>
    </row>
    <row r="209" spans="2:6" x14ac:dyDescent="0.25">
      <c r="B209" s="13"/>
      <c r="F209" s="14"/>
    </row>
    <row r="210" spans="2:6" x14ac:dyDescent="0.25">
      <c r="B210" s="13"/>
      <c r="F210" s="14"/>
    </row>
    <row r="211" spans="2:6" x14ac:dyDescent="0.25">
      <c r="B211" s="13"/>
      <c r="F211" s="14"/>
    </row>
    <row r="212" spans="2:6" x14ac:dyDescent="0.25">
      <c r="B212" s="13"/>
      <c r="F212" s="14"/>
    </row>
    <row r="213" spans="2:6" x14ac:dyDescent="0.25">
      <c r="B213" s="13"/>
      <c r="F213" s="14"/>
    </row>
    <row r="214" spans="2:6" x14ac:dyDescent="0.25">
      <c r="B214" s="13"/>
      <c r="F214" s="14"/>
    </row>
    <row r="215" spans="2:6" x14ac:dyDescent="0.25">
      <c r="B215" s="13"/>
      <c r="F215" s="14"/>
    </row>
    <row r="216" spans="2:6" x14ac:dyDescent="0.25">
      <c r="B216" s="13"/>
      <c r="F216" s="14"/>
    </row>
    <row r="217" spans="2:6" x14ac:dyDescent="0.25">
      <c r="B217" s="13"/>
      <c r="F217" s="14"/>
    </row>
    <row r="218" spans="2:6" x14ac:dyDescent="0.25">
      <c r="B218" s="13"/>
      <c r="F218" s="14"/>
    </row>
    <row r="219" spans="2:6" x14ac:dyDescent="0.25">
      <c r="B219" s="13"/>
      <c r="F219" s="14"/>
    </row>
    <row r="220" spans="2:6" x14ac:dyDescent="0.25">
      <c r="B220" s="13"/>
      <c r="F220" s="14"/>
    </row>
    <row r="221" spans="2:6" x14ac:dyDescent="0.25">
      <c r="B221" s="13"/>
      <c r="F221" s="14"/>
    </row>
    <row r="222" spans="2:6" x14ac:dyDescent="0.25">
      <c r="B222" s="13"/>
      <c r="F222" s="14"/>
    </row>
    <row r="223" spans="2:6" x14ac:dyDescent="0.25">
      <c r="B223" s="13"/>
      <c r="F223" s="14"/>
    </row>
    <row r="224" spans="2:6" x14ac:dyDescent="0.25">
      <c r="B224" s="13"/>
      <c r="F224" s="14"/>
    </row>
    <row r="225" spans="2:6" x14ac:dyDescent="0.25">
      <c r="B225" s="13"/>
      <c r="F225" s="14"/>
    </row>
    <row r="226" spans="2:6" x14ac:dyDescent="0.25">
      <c r="B226" s="13"/>
      <c r="F226" s="14"/>
    </row>
    <row r="227" spans="2:6" x14ac:dyDescent="0.25">
      <c r="B227" s="13"/>
      <c r="F227" s="14"/>
    </row>
    <row r="228" spans="2:6" x14ac:dyDescent="0.25">
      <c r="B228" s="13"/>
      <c r="F228" s="14"/>
    </row>
    <row r="229" spans="2:6" x14ac:dyDescent="0.25">
      <c r="B229" s="13"/>
      <c r="F229" s="14"/>
    </row>
    <row r="230" spans="2:6" x14ac:dyDescent="0.25">
      <c r="B230" s="13"/>
      <c r="F230" s="14"/>
    </row>
    <row r="231" spans="2:6" x14ac:dyDescent="0.25">
      <c r="B231" s="13"/>
      <c r="F231" s="14"/>
    </row>
    <row r="232" spans="2:6" x14ac:dyDescent="0.25">
      <c r="B232" s="13"/>
      <c r="F232" s="14"/>
    </row>
    <row r="233" spans="2:6" x14ac:dyDescent="0.25">
      <c r="B233" s="13"/>
      <c r="F233" s="14"/>
    </row>
    <row r="234" spans="2:6" x14ac:dyDescent="0.25">
      <c r="B234" s="13"/>
      <c r="F234" s="14"/>
    </row>
    <row r="235" spans="2:6" x14ac:dyDescent="0.25">
      <c r="B235" s="13"/>
      <c r="F235" s="14"/>
    </row>
    <row r="236" spans="2:6" x14ac:dyDescent="0.25">
      <c r="B236" s="13"/>
      <c r="F236" s="14"/>
    </row>
    <row r="237" spans="2:6" x14ac:dyDescent="0.25">
      <c r="B237" s="13"/>
      <c r="F237" s="14"/>
    </row>
    <row r="238" spans="2:6" x14ac:dyDescent="0.25">
      <c r="B238" s="13"/>
      <c r="F238" s="14"/>
    </row>
    <row r="239" spans="2:6" x14ac:dyDescent="0.25">
      <c r="B239" s="13"/>
      <c r="F239" s="14"/>
    </row>
    <row r="240" spans="2:6" x14ac:dyDescent="0.25">
      <c r="B240" s="13"/>
      <c r="F240" s="14"/>
    </row>
    <row r="241" spans="2:6" x14ac:dyDescent="0.25">
      <c r="B241" s="13"/>
      <c r="F241" s="14"/>
    </row>
    <row r="242" spans="2:6" x14ac:dyDescent="0.25">
      <c r="B242" s="13"/>
      <c r="F242" s="14"/>
    </row>
    <row r="243" spans="2:6" x14ac:dyDescent="0.25">
      <c r="B243" s="13"/>
      <c r="F243" s="14"/>
    </row>
    <row r="244" spans="2:6" x14ac:dyDescent="0.25">
      <c r="B244" s="13"/>
      <c r="F244" s="14"/>
    </row>
    <row r="245" spans="2:6" x14ac:dyDescent="0.25">
      <c r="B245" s="13"/>
      <c r="F245" s="14"/>
    </row>
    <row r="246" spans="2:6" x14ac:dyDescent="0.25">
      <c r="B246" s="13"/>
      <c r="F246" s="14"/>
    </row>
    <row r="247" spans="2:6" x14ac:dyDescent="0.25">
      <c r="B247" s="13"/>
      <c r="F247" s="14"/>
    </row>
    <row r="248" spans="2:6" x14ac:dyDescent="0.25">
      <c r="B248" s="13"/>
      <c r="F248" s="14"/>
    </row>
    <row r="249" spans="2:6" x14ac:dyDescent="0.25">
      <c r="B249" s="13"/>
      <c r="F249" s="14"/>
    </row>
    <row r="250" spans="2:6" x14ac:dyDescent="0.25">
      <c r="B250" s="13"/>
      <c r="F250" s="14"/>
    </row>
    <row r="251" spans="2:6" x14ac:dyDescent="0.25">
      <c r="B251" s="13"/>
      <c r="F251" s="14"/>
    </row>
    <row r="252" spans="2:6" x14ac:dyDescent="0.25">
      <c r="B252" s="13"/>
      <c r="F252" s="14"/>
    </row>
    <row r="253" spans="2:6" x14ac:dyDescent="0.25">
      <c r="B253" s="13"/>
      <c r="F253" s="14"/>
    </row>
    <row r="254" spans="2:6" x14ac:dyDescent="0.25">
      <c r="B254" s="13"/>
      <c r="F254" s="14"/>
    </row>
    <row r="255" spans="2:6" x14ac:dyDescent="0.25">
      <c r="B255" s="13"/>
      <c r="F255" s="14"/>
    </row>
    <row r="256" spans="2:6" x14ac:dyDescent="0.25">
      <c r="B256" s="13"/>
      <c r="F256" s="14"/>
    </row>
    <row r="257" spans="2:6" x14ac:dyDescent="0.25">
      <c r="B257" s="13"/>
      <c r="F257" s="14"/>
    </row>
    <row r="258" spans="2:6" x14ac:dyDescent="0.25">
      <c r="B258" s="13"/>
      <c r="F258" s="14"/>
    </row>
    <row r="259" spans="2:6" x14ac:dyDescent="0.25">
      <c r="B259" s="13"/>
      <c r="F259" s="14"/>
    </row>
    <row r="260" spans="2:6" x14ac:dyDescent="0.25">
      <c r="B260" s="13"/>
      <c r="F260" s="14"/>
    </row>
    <row r="261" spans="2:6" x14ac:dyDescent="0.25">
      <c r="B261" s="13"/>
      <c r="F261" s="14"/>
    </row>
    <row r="262" spans="2:6" x14ac:dyDescent="0.25">
      <c r="B262" s="13"/>
      <c r="F262" s="14"/>
    </row>
    <row r="263" spans="2:6" x14ac:dyDescent="0.25">
      <c r="B263" s="13"/>
      <c r="F263" s="14"/>
    </row>
    <row r="264" spans="2:6" x14ac:dyDescent="0.25">
      <c r="B264" s="13"/>
      <c r="F264" s="14"/>
    </row>
    <row r="265" spans="2:6" x14ac:dyDescent="0.25">
      <c r="B265" s="13"/>
      <c r="F265" s="14"/>
    </row>
    <row r="266" spans="2:6" x14ac:dyDescent="0.25">
      <c r="B266" s="13"/>
      <c r="F266" s="14"/>
    </row>
    <row r="267" spans="2:6" x14ac:dyDescent="0.25">
      <c r="B267" s="13"/>
      <c r="F267" s="14"/>
    </row>
    <row r="268" spans="2:6" x14ac:dyDescent="0.25">
      <c r="B268" s="13"/>
      <c r="F268" s="14"/>
    </row>
    <row r="269" spans="2:6" x14ac:dyDescent="0.25">
      <c r="B269" s="13"/>
      <c r="F269" s="14"/>
    </row>
    <row r="270" spans="2:6" x14ac:dyDescent="0.25">
      <c r="B270" s="13"/>
      <c r="F270" s="14"/>
    </row>
    <row r="271" spans="2:6" x14ac:dyDescent="0.25">
      <c r="B271" s="13"/>
      <c r="F271" s="14"/>
    </row>
    <row r="272" spans="2:6" x14ac:dyDescent="0.25">
      <c r="B272" s="13"/>
      <c r="F272" s="14"/>
    </row>
    <row r="273" spans="2:6" x14ac:dyDescent="0.25">
      <c r="B273" s="13"/>
      <c r="F273" s="14"/>
    </row>
    <row r="274" spans="2:6" x14ac:dyDescent="0.25">
      <c r="B274" s="13"/>
      <c r="F274" s="14"/>
    </row>
    <row r="275" spans="2:6" x14ac:dyDescent="0.25">
      <c r="B275" s="13"/>
      <c r="F275" s="14"/>
    </row>
    <row r="276" spans="2:6" x14ac:dyDescent="0.25">
      <c r="B276" s="13"/>
      <c r="F276" s="14"/>
    </row>
    <row r="277" spans="2:6" x14ac:dyDescent="0.25">
      <c r="B277" s="13"/>
      <c r="F277" s="14"/>
    </row>
    <row r="278" spans="2:6" x14ac:dyDescent="0.25">
      <c r="B278" s="13"/>
      <c r="F278" s="14"/>
    </row>
    <row r="279" spans="2:6" x14ac:dyDescent="0.25">
      <c r="B279" s="13"/>
      <c r="F279" s="14"/>
    </row>
    <row r="280" spans="2:6" x14ac:dyDescent="0.25">
      <c r="B280" s="13"/>
      <c r="F280" s="14"/>
    </row>
    <row r="281" spans="2:6" x14ac:dyDescent="0.25">
      <c r="B281" s="13"/>
      <c r="F281" s="14"/>
    </row>
    <row r="282" spans="2:6" x14ac:dyDescent="0.25">
      <c r="B282" s="13"/>
      <c r="F282" s="14"/>
    </row>
    <row r="283" spans="2:6" x14ac:dyDescent="0.25">
      <c r="B283" s="13"/>
      <c r="F283" s="14"/>
    </row>
    <row r="284" spans="2:6" x14ac:dyDescent="0.25">
      <c r="B284" s="13"/>
      <c r="F284" s="14"/>
    </row>
    <row r="285" spans="2:6" x14ac:dyDescent="0.25">
      <c r="B285" s="13"/>
      <c r="F285" s="14"/>
    </row>
    <row r="286" spans="2:6" x14ac:dyDescent="0.25">
      <c r="B286" s="13"/>
      <c r="F286" s="14"/>
    </row>
    <row r="287" spans="2:6" x14ac:dyDescent="0.25">
      <c r="B287" s="13"/>
      <c r="F287" s="14"/>
    </row>
    <row r="288" spans="2:6" x14ac:dyDescent="0.25">
      <c r="B288" s="13"/>
      <c r="F288" s="14"/>
    </row>
    <row r="289" spans="2:6" x14ac:dyDescent="0.25">
      <c r="B289" s="13"/>
      <c r="F289" s="14"/>
    </row>
    <row r="290" spans="2:6" x14ac:dyDescent="0.25">
      <c r="B290" s="13"/>
      <c r="F290" s="14"/>
    </row>
    <row r="291" spans="2:6" x14ac:dyDescent="0.25">
      <c r="B291" s="13"/>
      <c r="F291" s="14"/>
    </row>
    <row r="292" spans="2:6" x14ac:dyDescent="0.25">
      <c r="B292" s="13"/>
      <c r="F292" s="14"/>
    </row>
    <row r="293" spans="2:6" x14ac:dyDescent="0.25">
      <c r="B293" s="13"/>
      <c r="F293" s="14"/>
    </row>
    <row r="294" spans="2:6" x14ac:dyDescent="0.25">
      <c r="B294" s="13"/>
      <c r="F294" s="14"/>
    </row>
    <row r="295" spans="2:6" x14ac:dyDescent="0.25">
      <c r="B295" s="13"/>
      <c r="F295" s="14"/>
    </row>
    <row r="296" spans="2:6" x14ac:dyDescent="0.25">
      <c r="B296" s="13"/>
      <c r="F296" s="14"/>
    </row>
    <row r="297" spans="2:6" x14ac:dyDescent="0.25">
      <c r="B297" s="13"/>
      <c r="F297" s="14"/>
    </row>
    <row r="298" spans="2:6" x14ac:dyDescent="0.25">
      <c r="B298" s="13"/>
      <c r="F298" s="14"/>
    </row>
    <row r="299" spans="2:6" x14ac:dyDescent="0.25">
      <c r="B299" s="13"/>
      <c r="F299" s="14"/>
    </row>
    <row r="300" spans="2:6" x14ac:dyDescent="0.25">
      <c r="B300" s="13"/>
      <c r="F300" s="14"/>
    </row>
    <row r="301" spans="2:6" x14ac:dyDescent="0.25">
      <c r="B301" s="13"/>
      <c r="F301" s="14"/>
    </row>
    <row r="302" spans="2:6" x14ac:dyDescent="0.25">
      <c r="B302" s="13"/>
      <c r="F302" s="14"/>
    </row>
    <row r="303" spans="2:6" x14ac:dyDescent="0.25">
      <c r="B303" s="13"/>
      <c r="F303" s="14"/>
    </row>
    <row r="304" spans="2:6" x14ac:dyDescent="0.25">
      <c r="B304" s="13"/>
      <c r="F304" s="14"/>
    </row>
    <row r="305" spans="2:6" x14ac:dyDescent="0.25">
      <c r="B305" s="13"/>
      <c r="F305" s="14"/>
    </row>
    <row r="306" spans="2:6" x14ac:dyDescent="0.25">
      <c r="B306" s="13"/>
      <c r="F306" s="14"/>
    </row>
    <row r="307" spans="2:6" x14ac:dyDescent="0.25">
      <c r="B307" s="13"/>
      <c r="F307" s="14"/>
    </row>
    <row r="308" spans="2:6" x14ac:dyDescent="0.25">
      <c r="B308" s="13"/>
      <c r="F308" s="14"/>
    </row>
    <row r="309" spans="2:6" x14ac:dyDescent="0.25">
      <c r="B309" s="13"/>
      <c r="F309" s="14"/>
    </row>
    <row r="310" spans="2:6" x14ac:dyDescent="0.25">
      <c r="B310" s="13"/>
      <c r="F310" s="14"/>
    </row>
    <row r="311" spans="2:6" x14ac:dyDescent="0.25">
      <c r="B311" s="13"/>
      <c r="F311" s="14"/>
    </row>
    <row r="312" spans="2:6" x14ac:dyDescent="0.25">
      <c r="B312" s="13"/>
      <c r="F312" s="14"/>
    </row>
    <row r="313" spans="2:6" x14ac:dyDescent="0.25">
      <c r="B313" s="13"/>
      <c r="F313" s="14"/>
    </row>
    <row r="314" spans="2:6" x14ac:dyDescent="0.25">
      <c r="B314" s="13"/>
      <c r="F314" s="14"/>
    </row>
    <row r="315" spans="2:6" x14ac:dyDescent="0.25">
      <c r="B315" s="13"/>
      <c r="F315" s="14"/>
    </row>
    <row r="316" spans="2:6" x14ac:dyDescent="0.25">
      <c r="B316" s="13"/>
      <c r="F316" s="14"/>
    </row>
    <row r="317" spans="2:6" x14ac:dyDescent="0.25">
      <c r="B317" s="13"/>
      <c r="F317" s="14"/>
    </row>
    <row r="318" spans="2:6" x14ac:dyDescent="0.25">
      <c r="B318" s="13"/>
      <c r="F318" s="14"/>
    </row>
    <row r="319" spans="2:6" x14ac:dyDescent="0.25">
      <c r="B319" s="13"/>
      <c r="F319" s="14"/>
    </row>
    <row r="320" spans="2:6" x14ac:dyDescent="0.25">
      <c r="B320" s="13"/>
      <c r="F320" s="14"/>
    </row>
    <row r="321" spans="2:6" x14ac:dyDescent="0.25">
      <c r="B321" s="13"/>
      <c r="F321" s="14"/>
    </row>
    <row r="322" spans="2:6" x14ac:dyDescent="0.25">
      <c r="B322" s="13"/>
      <c r="F322" s="14"/>
    </row>
    <row r="323" spans="2:6" x14ac:dyDescent="0.25">
      <c r="B323" s="13"/>
      <c r="F323" s="14"/>
    </row>
    <row r="324" spans="2:6" x14ac:dyDescent="0.25">
      <c r="B324" s="13"/>
      <c r="F324" s="14"/>
    </row>
    <row r="325" spans="2:6" x14ac:dyDescent="0.25">
      <c r="B325" s="13"/>
      <c r="F325" s="14"/>
    </row>
    <row r="326" spans="2:6" x14ac:dyDescent="0.25">
      <c r="B326" s="13"/>
      <c r="F326" s="14"/>
    </row>
    <row r="327" spans="2:6" x14ac:dyDescent="0.25">
      <c r="B327" s="13"/>
      <c r="F327" s="14"/>
    </row>
    <row r="328" spans="2:6" x14ac:dyDescent="0.25">
      <c r="B328" s="13"/>
      <c r="F328" s="14"/>
    </row>
    <row r="329" spans="2:6" x14ac:dyDescent="0.25">
      <c r="B329" s="13"/>
      <c r="F329" s="14"/>
    </row>
    <row r="330" spans="2:6" x14ac:dyDescent="0.25">
      <c r="B330" s="13"/>
      <c r="F330" s="14"/>
    </row>
    <row r="331" spans="2:6" x14ac:dyDescent="0.25">
      <c r="B331" s="13"/>
      <c r="F331" s="14"/>
    </row>
    <row r="332" spans="2:6" x14ac:dyDescent="0.25">
      <c r="B332" s="13"/>
      <c r="F332" s="14"/>
    </row>
    <row r="333" spans="2:6" x14ac:dyDescent="0.25">
      <c r="B333" s="13"/>
      <c r="F333" s="14"/>
    </row>
    <row r="334" spans="2:6" x14ac:dyDescent="0.25">
      <c r="B334" s="13"/>
      <c r="F334" s="14"/>
    </row>
    <row r="335" spans="2:6" x14ac:dyDescent="0.25">
      <c r="B335" s="13"/>
      <c r="F335" s="14"/>
    </row>
    <row r="336" spans="2:6" x14ac:dyDescent="0.25">
      <c r="B336" s="13"/>
      <c r="F336" s="14"/>
    </row>
    <row r="337" spans="2:6" x14ac:dyDescent="0.25">
      <c r="B337" s="13"/>
      <c r="F337" s="14"/>
    </row>
    <row r="338" spans="2:6" x14ac:dyDescent="0.25">
      <c r="B338" s="13"/>
      <c r="F338" s="14"/>
    </row>
    <row r="339" spans="2:6" x14ac:dyDescent="0.25">
      <c r="B339" s="13"/>
      <c r="F339" s="14"/>
    </row>
    <row r="340" spans="2:6" x14ac:dyDescent="0.25">
      <c r="B340" s="13"/>
      <c r="F340" s="14"/>
    </row>
    <row r="341" spans="2:6" x14ac:dyDescent="0.25">
      <c r="B341" s="13"/>
      <c r="F341" s="14"/>
    </row>
    <row r="342" spans="2:6" x14ac:dyDescent="0.25">
      <c r="B342" s="13"/>
      <c r="F342" s="14"/>
    </row>
    <row r="343" spans="2:6" x14ac:dyDescent="0.25">
      <c r="B343" s="13"/>
      <c r="F343" s="14"/>
    </row>
    <row r="344" spans="2:6" x14ac:dyDescent="0.25">
      <c r="B344" s="13"/>
      <c r="F344" s="14"/>
    </row>
    <row r="345" spans="2:6" x14ac:dyDescent="0.25">
      <c r="B345" s="13"/>
      <c r="F345" s="14"/>
    </row>
    <row r="346" spans="2:6" x14ac:dyDescent="0.25">
      <c r="B346" s="13"/>
      <c r="F346" s="14"/>
    </row>
    <row r="347" spans="2:6" x14ac:dyDescent="0.25">
      <c r="B347" s="13"/>
      <c r="F347" s="14"/>
    </row>
    <row r="348" spans="2:6" x14ac:dyDescent="0.25">
      <c r="B348" s="13"/>
      <c r="F348" s="14"/>
    </row>
    <row r="349" spans="2:6" x14ac:dyDescent="0.25">
      <c r="B349" s="13"/>
      <c r="F349" s="14"/>
    </row>
    <row r="350" spans="2:6" x14ac:dyDescent="0.25">
      <c r="B350" s="13"/>
      <c r="F350" s="14"/>
    </row>
    <row r="351" spans="2:6" x14ac:dyDescent="0.25">
      <c r="B351" s="13"/>
      <c r="F351" s="14"/>
    </row>
    <row r="352" spans="2:6" x14ac:dyDescent="0.25">
      <c r="B352" s="13"/>
      <c r="F352" s="14"/>
    </row>
    <row r="353" spans="2:6" x14ac:dyDescent="0.25">
      <c r="B353" s="13"/>
      <c r="F353" s="14"/>
    </row>
    <row r="354" spans="2:6" x14ac:dyDescent="0.25">
      <c r="B354" s="13"/>
      <c r="F354" s="14"/>
    </row>
    <row r="355" spans="2:6" x14ac:dyDescent="0.25">
      <c r="B355" s="13"/>
      <c r="F355" s="14"/>
    </row>
    <row r="356" spans="2:6" x14ac:dyDescent="0.25">
      <c r="B356" s="13"/>
      <c r="F356" s="14"/>
    </row>
    <row r="357" spans="2:6" x14ac:dyDescent="0.25">
      <c r="B357" s="13"/>
      <c r="F357" s="14"/>
    </row>
    <row r="358" spans="2:6" x14ac:dyDescent="0.25">
      <c r="B358" s="13"/>
      <c r="F358" s="14"/>
    </row>
    <row r="359" spans="2:6" x14ac:dyDescent="0.25">
      <c r="B359" s="13"/>
      <c r="F359" s="14"/>
    </row>
    <row r="360" spans="2:6" x14ac:dyDescent="0.25">
      <c r="B360" s="13"/>
      <c r="F360" s="14"/>
    </row>
    <row r="361" spans="2:6" x14ac:dyDescent="0.25">
      <c r="B361" s="13"/>
      <c r="F361" s="14"/>
    </row>
    <row r="362" spans="2:6" x14ac:dyDescent="0.25">
      <c r="B362" s="13"/>
      <c r="F362" s="14"/>
    </row>
    <row r="363" spans="2:6" x14ac:dyDescent="0.25">
      <c r="B363" s="13"/>
      <c r="F363" s="14"/>
    </row>
    <row r="364" spans="2:6" x14ac:dyDescent="0.25">
      <c r="B364" s="13"/>
      <c r="F364" s="14"/>
    </row>
    <row r="365" spans="2:6" x14ac:dyDescent="0.25">
      <c r="B365" s="13"/>
      <c r="F365" s="14"/>
    </row>
    <row r="366" spans="2:6" x14ac:dyDescent="0.25">
      <c r="B366" s="13"/>
      <c r="F366" s="14"/>
    </row>
    <row r="367" spans="2:6" x14ac:dyDescent="0.25">
      <c r="B367" s="13"/>
      <c r="F367" s="14"/>
    </row>
    <row r="368" spans="2:6" x14ac:dyDescent="0.25">
      <c r="B368" s="13"/>
      <c r="F368" s="14"/>
    </row>
    <row r="369" spans="2:6" x14ac:dyDescent="0.25">
      <c r="B369" s="13"/>
      <c r="F369" s="14"/>
    </row>
    <row r="370" spans="2:6" x14ac:dyDescent="0.25">
      <c r="B370" s="13"/>
      <c r="F370" s="14"/>
    </row>
    <row r="371" spans="2:6" x14ac:dyDescent="0.25">
      <c r="B371" s="13"/>
      <c r="F371" s="14"/>
    </row>
    <row r="372" spans="2:6" x14ac:dyDescent="0.25">
      <c r="B372" s="13"/>
      <c r="F372" s="14"/>
    </row>
    <row r="373" spans="2:6" x14ac:dyDescent="0.25">
      <c r="B373" s="13"/>
      <c r="F373" s="14"/>
    </row>
    <row r="374" spans="2:6" x14ac:dyDescent="0.25">
      <c r="B374" s="13"/>
      <c r="F374" s="14"/>
    </row>
    <row r="375" spans="2:6" x14ac:dyDescent="0.25">
      <c r="B375" s="13"/>
      <c r="F375" s="14"/>
    </row>
    <row r="376" spans="2:6" x14ac:dyDescent="0.25">
      <c r="B376" s="13"/>
      <c r="F376" s="14"/>
    </row>
    <row r="377" spans="2:6" x14ac:dyDescent="0.25">
      <c r="B377" s="13"/>
      <c r="F377" s="14"/>
    </row>
    <row r="378" spans="2:6" x14ac:dyDescent="0.25">
      <c r="B378" s="13"/>
      <c r="F378" s="14"/>
    </row>
    <row r="379" spans="2:6" x14ac:dyDescent="0.25">
      <c r="B379" s="13"/>
      <c r="F379" s="14"/>
    </row>
    <row r="380" spans="2:6" x14ac:dyDescent="0.25">
      <c r="B380" s="13"/>
      <c r="F380" s="14"/>
    </row>
    <row r="381" spans="2:6" x14ac:dyDescent="0.25">
      <c r="B381" s="13"/>
      <c r="F381" s="14"/>
    </row>
    <row r="382" spans="2:6" x14ac:dyDescent="0.25">
      <c r="B382" s="13"/>
      <c r="F382" s="14"/>
    </row>
    <row r="383" spans="2:6" x14ac:dyDescent="0.25">
      <c r="B383" s="13"/>
      <c r="F383" s="14"/>
    </row>
    <row r="384" spans="2:6" x14ac:dyDescent="0.25">
      <c r="B384" s="13"/>
      <c r="F384" s="14"/>
    </row>
    <row r="385" spans="2:6" x14ac:dyDescent="0.25">
      <c r="B385" s="13"/>
      <c r="F385" s="14"/>
    </row>
    <row r="386" spans="2:6" x14ac:dyDescent="0.25">
      <c r="B386" s="13"/>
      <c r="F386" s="14"/>
    </row>
    <row r="387" spans="2:6" x14ac:dyDescent="0.25">
      <c r="B387" s="13"/>
      <c r="F387" s="14"/>
    </row>
    <row r="388" spans="2:6" x14ac:dyDescent="0.25">
      <c r="B388" s="13"/>
      <c r="F388" s="14"/>
    </row>
    <row r="389" spans="2:6" x14ac:dyDescent="0.25">
      <c r="B389" s="13"/>
      <c r="F389" s="14"/>
    </row>
    <row r="390" spans="2:6" x14ac:dyDescent="0.25">
      <c r="B390" s="13"/>
      <c r="F390" s="14"/>
    </row>
    <row r="391" spans="2:6" x14ac:dyDescent="0.25">
      <c r="B391" s="13"/>
      <c r="F391" s="14"/>
    </row>
    <row r="392" spans="2:6" x14ac:dyDescent="0.25">
      <c r="B392" s="13"/>
      <c r="F392" s="14"/>
    </row>
    <row r="393" spans="2:6" x14ac:dyDescent="0.25">
      <c r="B393" s="13"/>
      <c r="F393" s="14"/>
    </row>
    <row r="394" spans="2:6" x14ac:dyDescent="0.25">
      <c r="B394" s="13"/>
      <c r="F394" s="14"/>
    </row>
    <row r="395" spans="2:6" x14ac:dyDescent="0.25">
      <c r="B395" s="13"/>
      <c r="F395" s="14"/>
    </row>
    <row r="396" spans="2:6" x14ac:dyDescent="0.25">
      <c r="B396" s="13"/>
      <c r="F396" s="14"/>
    </row>
    <row r="397" spans="2:6" x14ac:dyDescent="0.25">
      <c r="B397" s="13"/>
      <c r="F397" s="14"/>
    </row>
    <row r="398" spans="2:6" x14ac:dyDescent="0.25">
      <c r="B398" s="13"/>
      <c r="F398" s="14"/>
    </row>
    <row r="399" spans="2:6" x14ac:dyDescent="0.25">
      <c r="B399" s="13"/>
      <c r="F399" s="14"/>
    </row>
    <row r="400" spans="2:6" x14ac:dyDescent="0.25">
      <c r="B400" s="13"/>
      <c r="F400" s="14"/>
    </row>
    <row r="401" spans="2:6" x14ac:dyDescent="0.25">
      <c r="B401" s="13"/>
      <c r="F401" s="14"/>
    </row>
    <row r="402" spans="2:6" x14ac:dyDescent="0.25">
      <c r="B402" s="13"/>
      <c r="F402" s="14"/>
    </row>
    <row r="403" spans="2:6" x14ac:dyDescent="0.25">
      <c r="B403" s="13"/>
      <c r="F403" s="14"/>
    </row>
    <row r="404" spans="2:6" x14ac:dyDescent="0.25">
      <c r="B404" s="13"/>
      <c r="F404" s="14"/>
    </row>
    <row r="405" spans="2:6" x14ac:dyDescent="0.25">
      <c r="B405" s="13"/>
      <c r="F405" s="14"/>
    </row>
    <row r="406" spans="2:6" x14ac:dyDescent="0.25">
      <c r="B406" s="13"/>
      <c r="F406" s="14"/>
    </row>
    <row r="407" spans="2:6" x14ac:dyDescent="0.25">
      <c r="B407" s="13"/>
      <c r="F407" s="14"/>
    </row>
    <row r="408" spans="2:6" x14ac:dyDescent="0.25">
      <c r="B408" s="13"/>
      <c r="F408" s="14"/>
    </row>
    <row r="409" spans="2:6" x14ac:dyDescent="0.25">
      <c r="B409" s="13"/>
      <c r="F409" s="14"/>
    </row>
    <row r="410" spans="2:6" x14ac:dyDescent="0.25">
      <c r="B410" s="13"/>
      <c r="F410" s="14"/>
    </row>
    <row r="411" spans="2:6" x14ac:dyDescent="0.25">
      <c r="B411" s="13"/>
      <c r="F411" s="14"/>
    </row>
    <row r="412" spans="2:6" x14ac:dyDescent="0.25">
      <c r="B412" s="13"/>
      <c r="F412" s="14"/>
    </row>
    <row r="413" spans="2:6" x14ac:dyDescent="0.25">
      <c r="B413" s="13"/>
      <c r="F413" s="14"/>
    </row>
    <row r="414" spans="2:6" x14ac:dyDescent="0.25">
      <c r="B414" s="13"/>
      <c r="F414" s="14"/>
    </row>
    <row r="415" spans="2:6" x14ac:dyDescent="0.25">
      <c r="B415" s="13"/>
      <c r="F415" s="14"/>
    </row>
    <row r="416" spans="2:6" x14ac:dyDescent="0.25">
      <c r="B416" s="13"/>
      <c r="F416" s="14"/>
    </row>
    <row r="417" spans="2:6" x14ac:dyDescent="0.25">
      <c r="B417" s="13"/>
      <c r="F417" s="14"/>
    </row>
    <row r="418" spans="2:6" x14ac:dyDescent="0.25">
      <c r="B418" s="13"/>
      <c r="F418" s="14"/>
    </row>
    <row r="419" spans="2:6" x14ac:dyDescent="0.25">
      <c r="B419" s="13"/>
      <c r="F419" s="14"/>
    </row>
    <row r="420" spans="2:6" x14ac:dyDescent="0.25">
      <c r="B420" s="13"/>
      <c r="F420" s="14"/>
    </row>
    <row r="421" spans="2:6" x14ac:dyDescent="0.25">
      <c r="B421" s="13"/>
      <c r="F421" s="14"/>
    </row>
    <row r="422" spans="2:6" x14ac:dyDescent="0.25">
      <c r="B422" s="13"/>
      <c r="F422" s="14"/>
    </row>
    <row r="423" spans="2:6" x14ac:dyDescent="0.25">
      <c r="B423" s="13"/>
      <c r="F423" s="14"/>
    </row>
    <row r="424" spans="2:6" x14ac:dyDescent="0.25">
      <c r="B424" s="13"/>
      <c r="F424" s="14"/>
    </row>
    <row r="425" spans="2:6" x14ac:dyDescent="0.25">
      <c r="B425" s="13"/>
      <c r="F425" s="14"/>
    </row>
    <row r="426" spans="2:6" x14ac:dyDescent="0.25">
      <c r="B426" s="13"/>
      <c r="F426" s="14"/>
    </row>
    <row r="427" spans="2:6" x14ac:dyDescent="0.25">
      <c r="B427" s="13"/>
      <c r="F427" s="14"/>
    </row>
    <row r="428" spans="2:6" x14ac:dyDescent="0.25">
      <c r="B428" s="13"/>
      <c r="F428" s="14"/>
    </row>
    <row r="429" spans="2:6" x14ac:dyDescent="0.25">
      <c r="B429" s="13"/>
      <c r="F429" s="14"/>
    </row>
    <row r="430" spans="2:6" x14ac:dyDescent="0.25">
      <c r="B430" s="13"/>
      <c r="F430" s="14"/>
    </row>
    <row r="431" spans="2:6" x14ac:dyDescent="0.25">
      <c r="B431" s="13"/>
      <c r="F431" s="14"/>
    </row>
    <row r="432" spans="2:6" x14ac:dyDescent="0.25">
      <c r="B432" s="13"/>
      <c r="F432" s="14"/>
    </row>
    <row r="433" spans="2:6" x14ac:dyDescent="0.25">
      <c r="B433" s="13"/>
      <c r="F433" s="14"/>
    </row>
    <row r="434" spans="2:6" x14ac:dyDescent="0.25">
      <c r="B434" s="13"/>
      <c r="F434" s="14"/>
    </row>
    <row r="435" spans="2:6" x14ac:dyDescent="0.25">
      <c r="B435" s="13"/>
      <c r="F435" s="14"/>
    </row>
    <row r="436" spans="2:6" x14ac:dyDescent="0.25">
      <c r="B436" s="13"/>
      <c r="F436" s="14"/>
    </row>
    <row r="437" spans="2:6" x14ac:dyDescent="0.25">
      <c r="B437" s="13"/>
      <c r="F437" s="14"/>
    </row>
    <row r="438" spans="2:6" x14ac:dyDescent="0.25">
      <c r="B438" s="13"/>
      <c r="F438" s="14"/>
    </row>
    <row r="439" spans="2:6" x14ac:dyDescent="0.25">
      <c r="B439" s="13"/>
      <c r="F439" s="14"/>
    </row>
    <row r="440" spans="2:6" x14ac:dyDescent="0.25">
      <c r="B440" s="13"/>
      <c r="F440" s="14"/>
    </row>
    <row r="441" spans="2:6" x14ac:dyDescent="0.25">
      <c r="B441" s="13"/>
      <c r="F441" s="14"/>
    </row>
    <row r="442" spans="2:6" x14ac:dyDescent="0.25">
      <c r="B442" s="13"/>
      <c r="F442" s="14"/>
    </row>
    <row r="443" spans="2:6" x14ac:dyDescent="0.25">
      <c r="B443" s="13"/>
      <c r="F443" s="14"/>
    </row>
    <row r="444" spans="2:6" x14ac:dyDescent="0.25">
      <c r="B444" s="13"/>
      <c r="F444" s="14"/>
    </row>
    <row r="445" spans="2:6" x14ac:dyDescent="0.25">
      <c r="B445" s="13"/>
      <c r="F445" s="14"/>
    </row>
    <row r="446" spans="2:6" x14ac:dyDescent="0.25">
      <c r="B446" s="13"/>
      <c r="F446" s="14"/>
    </row>
    <row r="447" spans="2:6" x14ac:dyDescent="0.25">
      <c r="B447" s="13"/>
      <c r="F447" s="14"/>
    </row>
    <row r="448" spans="2:6" x14ac:dyDescent="0.25">
      <c r="B448" s="13"/>
      <c r="F448" s="14"/>
    </row>
    <row r="449" spans="2:6" x14ac:dyDescent="0.25">
      <c r="B449" s="13"/>
      <c r="F449" s="14"/>
    </row>
    <row r="450" spans="2:6" x14ac:dyDescent="0.25">
      <c r="B450" s="13"/>
      <c r="F450" s="14"/>
    </row>
    <row r="451" spans="2:6" x14ac:dyDescent="0.25">
      <c r="B451" s="13"/>
      <c r="F451" s="14"/>
    </row>
    <row r="452" spans="2:6" x14ac:dyDescent="0.25">
      <c r="B452" s="13"/>
      <c r="F452" s="14"/>
    </row>
    <row r="453" spans="2:6" x14ac:dyDescent="0.25">
      <c r="B453" s="13"/>
      <c r="F453" s="14"/>
    </row>
    <row r="454" spans="2:6" x14ac:dyDescent="0.25">
      <c r="B454" s="13"/>
      <c r="F454" s="14"/>
    </row>
    <row r="455" spans="2:6" x14ac:dyDescent="0.25">
      <c r="B455" s="13"/>
      <c r="F455" s="14"/>
    </row>
    <row r="456" spans="2:6" x14ac:dyDescent="0.25">
      <c r="B456" s="13"/>
      <c r="F456" s="14"/>
    </row>
    <row r="457" spans="2:6" x14ac:dyDescent="0.25">
      <c r="B457" s="13"/>
      <c r="F457" s="14"/>
    </row>
    <row r="458" spans="2:6" x14ac:dyDescent="0.25">
      <c r="B458" s="13"/>
      <c r="F458" s="14"/>
    </row>
    <row r="459" spans="2:6" x14ac:dyDescent="0.25">
      <c r="B459" s="13"/>
      <c r="F459" s="14"/>
    </row>
    <row r="460" spans="2:6" x14ac:dyDescent="0.25">
      <c r="B460" s="13"/>
      <c r="F460" s="14"/>
    </row>
    <row r="461" spans="2:6" x14ac:dyDescent="0.25">
      <c r="B461" s="13"/>
      <c r="F461" s="14"/>
    </row>
    <row r="462" spans="2:6" x14ac:dyDescent="0.25">
      <c r="B462" s="13"/>
      <c r="F462" s="14"/>
    </row>
    <row r="463" spans="2:6" x14ac:dyDescent="0.25">
      <c r="B463" s="13"/>
      <c r="F463" s="14"/>
    </row>
    <row r="464" spans="2:6" x14ac:dyDescent="0.25">
      <c r="B464" s="13"/>
      <c r="F464" s="14"/>
    </row>
    <row r="465" spans="2:6" x14ac:dyDescent="0.25">
      <c r="B465" s="13"/>
      <c r="F465" s="14"/>
    </row>
    <row r="466" spans="2:6" x14ac:dyDescent="0.25">
      <c r="B466" s="13"/>
      <c r="F466" s="14"/>
    </row>
    <row r="467" spans="2:6" x14ac:dyDescent="0.25">
      <c r="B467" s="13"/>
      <c r="F467" s="14"/>
    </row>
    <row r="468" spans="2:6" x14ac:dyDescent="0.25">
      <c r="B468" s="13"/>
      <c r="F468" s="14"/>
    </row>
    <row r="469" spans="2:6" x14ac:dyDescent="0.25">
      <c r="B469" s="13"/>
      <c r="F469" s="14"/>
    </row>
    <row r="470" spans="2:6" x14ac:dyDescent="0.25">
      <c r="B470" s="13"/>
      <c r="F470" s="14"/>
    </row>
    <row r="471" spans="2:6" x14ac:dyDescent="0.25">
      <c r="B471" s="13"/>
      <c r="F471" s="14"/>
    </row>
    <row r="472" spans="2:6" x14ac:dyDescent="0.25">
      <c r="B472" s="13"/>
      <c r="F472" s="14"/>
    </row>
    <row r="473" spans="2:6" x14ac:dyDescent="0.25">
      <c r="B473" s="13"/>
      <c r="F473" s="14"/>
    </row>
    <row r="474" spans="2:6" x14ac:dyDescent="0.25">
      <c r="B474" s="13"/>
      <c r="F474" s="14"/>
    </row>
    <row r="475" spans="2:6" x14ac:dyDescent="0.25">
      <c r="B475" s="13"/>
      <c r="F475" s="14"/>
    </row>
    <row r="476" spans="2:6" x14ac:dyDescent="0.25">
      <c r="B476" s="13"/>
      <c r="F476" s="14"/>
    </row>
    <row r="477" spans="2:6" x14ac:dyDescent="0.25">
      <c r="B477" s="13"/>
      <c r="F477" s="14"/>
    </row>
    <row r="478" spans="2:6" x14ac:dyDescent="0.25">
      <c r="B478" s="13"/>
      <c r="F478" s="14"/>
    </row>
    <row r="479" spans="2:6" x14ac:dyDescent="0.25">
      <c r="B479" s="13"/>
      <c r="F479" s="14"/>
    </row>
    <row r="480" spans="2:6" x14ac:dyDescent="0.25">
      <c r="B480" s="13"/>
      <c r="F480" s="14"/>
    </row>
    <row r="481" spans="2:6" x14ac:dyDescent="0.25">
      <c r="B481" s="13"/>
      <c r="F481" s="14"/>
    </row>
    <row r="482" spans="2:6" x14ac:dyDescent="0.25">
      <c r="B482" s="13"/>
      <c r="F482" s="14"/>
    </row>
    <row r="483" spans="2:6" x14ac:dyDescent="0.25">
      <c r="B483" s="13"/>
      <c r="F483" s="14"/>
    </row>
    <row r="484" spans="2:6" x14ac:dyDescent="0.25">
      <c r="B484" s="13"/>
      <c r="F484" s="14"/>
    </row>
    <row r="485" spans="2:6" x14ac:dyDescent="0.25">
      <c r="B485" s="13"/>
      <c r="F485" s="14"/>
    </row>
    <row r="486" spans="2:6" x14ac:dyDescent="0.25">
      <c r="B486" s="13"/>
      <c r="F486" s="14"/>
    </row>
    <row r="487" spans="2:6" x14ac:dyDescent="0.25">
      <c r="B487" s="13"/>
      <c r="F487" s="14"/>
    </row>
    <row r="488" spans="2:6" x14ac:dyDescent="0.25">
      <c r="B488" s="13"/>
      <c r="F488" s="14"/>
    </row>
    <row r="489" spans="2:6" x14ac:dyDescent="0.25">
      <c r="B489" s="13"/>
      <c r="F489" s="14"/>
    </row>
    <row r="490" spans="2:6" x14ac:dyDescent="0.25">
      <c r="B490" s="13"/>
      <c r="F490" s="14"/>
    </row>
    <row r="491" spans="2:6" x14ac:dyDescent="0.25">
      <c r="B491" s="13"/>
      <c r="F491" s="14"/>
    </row>
    <row r="492" spans="2:6" x14ac:dyDescent="0.25">
      <c r="B492" s="13"/>
      <c r="F492" s="14"/>
    </row>
    <row r="493" spans="2:6" x14ac:dyDescent="0.25">
      <c r="B493" s="13"/>
      <c r="F493" s="14"/>
    </row>
    <row r="494" spans="2:6" x14ac:dyDescent="0.25">
      <c r="B494" s="13"/>
      <c r="F494" s="14"/>
    </row>
    <row r="495" spans="2:6" x14ac:dyDescent="0.25">
      <c r="B495" s="13"/>
      <c r="F495" s="14"/>
    </row>
    <row r="496" spans="2:6" x14ac:dyDescent="0.25">
      <c r="B496" s="13"/>
      <c r="F496" s="14"/>
    </row>
    <row r="497" spans="2:6" x14ac:dyDescent="0.25">
      <c r="B497" s="13"/>
      <c r="F497" s="14"/>
    </row>
    <row r="498" spans="2:6" x14ac:dyDescent="0.25">
      <c r="B498" s="13"/>
      <c r="F498" s="14"/>
    </row>
    <row r="499" spans="2:6" x14ac:dyDescent="0.25">
      <c r="B499" s="13"/>
      <c r="F499" s="14"/>
    </row>
    <row r="500" spans="2:6" x14ac:dyDescent="0.25">
      <c r="B500" s="13"/>
      <c r="F500" s="14"/>
    </row>
    <row r="501" spans="2:6" x14ac:dyDescent="0.25">
      <c r="B501" s="13"/>
      <c r="F501" s="14"/>
    </row>
    <row r="502" spans="2:6" x14ac:dyDescent="0.25">
      <c r="B502" s="13"/>
      <c r="F502" s="14"/>
    </row>
    <row r="503" spans="2:6" x14ac:dyDescent="0.25">
      <c r="B503" s="13"/>
      <c r="F503" s="14"/>
    </row>
    <row r="504" spans="2:6" x14ac:dyDescent="0.25">
      <c r="B504" s="13"/>
      <c r="F504" s="14"/>
    </row>
    <row r="505" spans="2:6" x14ac:dyDescent="0.25">
      <c r="B505" s="13"/>
      <c r="F505" s="14"/>
    </row>
    <row r="506" spans="2:6" x14ac:dyDescent="0.25">
      <c r="B506" s="13"/>
      <c r="F506" s="14"/>
    </row>
    <row r="507" spans="2:6" x14ac:dyDescent="0.25">
      <c r="B507" s="13"/>
      <c r="F507" s="14"/>
    </row>
    <row r="508" spans="2:6" x14ac:dyDescent="0.25">
      <c r="B508" s="13"/>
      <c r="F508" s="14"/>
    </row>
    <row r="509" spans="2:6" x14ac:dyDescent="0.25">
      <c r="B509" s="13"/>
      <c r="F509" s="14"/>
    </row>
    <row r="510" spans="2:6" x14ac:dyDescent="0.25">
      <c r="B510" s="13"/>
      <c r="F510" s="14"/>
    </row>
    <row r="511" spans="2:6" x14ac:dyDescent="0.25">
      <c r="B511" s="13"/>
      <c r="F511" s="14"/>
    </row>
    <row r="512" spans="2:6" x14ac:dyDescent="0.25">
      <c r="B512" s="13"/>
      <c r="F512" s="14"/>
    </row>
    <row r="513" spans="2:6" x14ac:dyDescent="0.25">
      <c r="B513" s="13"/>
      <c r="F513" s="14"/>
    </row>
    <row r="514" spans="2:6" x14ac:dyDescent="0.25">
      <c r="B514" s="13"/>
      <c r="F514" s="14"/>
    </row>
    <row r="515" spans="2:6" x14ac:dyDescent="0.25">
      <c r="B515" s="13"/>
      <c r="F515" s="14"/>
    </row>
    <row r="516" spans="2:6" x14ac:dyDescent="0.25">
      <c r="B516" s="13"/>
      <c r="F516" s="14"/>
    </row>
    <row r="517" spans="2:6" x14ac:dyDescent="0.25">
      <c r="B517" s="13"/>
      <c r="F517" s="14"/>
    </row>
    <row r="518" spans="2:6" x14ac:dyDescent="0.25">
      <c r="B518" s="13"/>
      <c r="F518" s="14"/>
    </row>
    <row r="519" spans="2:6" x14ac:dyDescent="0.25">
      <c r="B519" s="13"/>
      <c r="F519" s="14"/>
    </row>
    <row r="520" spans="2:6" x14ac:dyDescent="0.25">
      <c r="B520" s="13"/>
      <c r="F520" s="14"/>
    </row>
    <row r="521" spans="2:6" x14ac:dyDescent="0.25">
      <c r="B521" s="13"/>
      <c r="F521" s="14"/>
    </row>
    <row r="522" spans="2:6" x14ac:dyDescent="0.25">
      <c r="B522" s="13"/>
      <c r="F522" s="14"/>
    </row>
    <row r="523" spans="2:6" x14ac:dyDescent="0.25">
      <c r="B523" s="13"/>
      <c r="F523" s="14"/>
    </row>
    <row r="524" spans="2:6" x14ac:dyDescent="0.25">
      <c r="B524" s="13"/>
      <c r="F524" s="14"/>
    </row>
    <row r="525" spans="2:6" x14ac:dyDescent="0.25">
      <c r="B525" s="13"/>
      <c r="F525" s="14"/>
    </row>
    <row r="526" spans="2:6" x14ac:dyDescent="0.25">
      <c r="B526" s="13"/>
      <c r="F526" s="14"/>
    </row>
    <row r="527" spans="2:6" x14ac:dyDescent="0.25">
      <c r="B527" s="13"/>
      <c r="F527" s="14"/>
    </row>
    <row r="528" spans="2:6" x14ac:dyDescent="0.25">
      <c r="B528" s="13"/>
      <c r="F528" s="14"/>
    </row>
    <row r="529" spans="2:6" x14ac:dyDescent="0.25">
      <c r="B529" s="13"/>
      <c r="F529" s="14"/>
    </row>
    <row r="530" spans="2:6" x14ac:dyDescent="0.25">
      <c r="B530" s="13"/>
      <c r="F530" s="14"/>
    </row>
    <row r="531" spans="2:6" x14ac:dyDescent="0.25">
      <c r="B531" s="13"/>
      <c r="F531" s="14"/>
    </row>
    <row r="532" spans="2:6" x14ac:dyDescent="0.25">
      <c r="B532" s="13"/>
      <c r="F532" s="14"/>
    </row>
    <row r="533" spans="2:6" x14ac:dyDescent="0.25">
      <c r="B533" s="13"/>
      <c r="F533" s="14"/>
    </row>
    <row r="534" spans="2:6" x14ac:dyDescent="0.25">
      <c r="B534" s="13"/>
      <c r="F534" s="14"/>
    </row>
    <row r="535" spans="2:6" x14ac:dyDescent="0.25">
      <c r="B535" s="13"/>
      <c r="F535" s="14"/>
    </row>
    <row r="536" spans="2:6" x14ac:dyDescent="0.25">
      <c r="B536" s="13"/>
      <c r="F536" s="14"/>
    </row>
    <row r="537" spans="2:6" x14ac:dyDescent="0.25">
      <c r="B537" s="13"/>
      <c r="F537" s="14"/>
    </row>
    <row r="538" spans="2:6" x14ac:dyDescent="0.25">
      <c r="B538" s="13"/>
      <c r="F538" s="14"/>
    </row>
    <row r="539" spans="2:6" x14ac:dyDescent="0.25">
      <c r="B539" s="13"/>
      <c r="F539" s="14"/>
    </row>
    <row r="540" spans="2:6" x14ac:dyDescent="0.25">
      <c r="B540" s="13"/>
      <c r="F540" s="14"/>
    </row>
    <row r="541" spans="2:6" x14ac:dyDescent="0.25">
      <c r="B541" s="13"/>
      <c r="F541" s="14"/>
    </row>
    <row r="542" spans="2:6" x14ac:dyDescent="0.25">
      <c r="B542" s="13"/>
      <c r="F542" s="14"/>
    </row>
    <row r="543" spans="2:6" x14ac:dyDescent="0.25">
      <c r="B543" s="13"/>
      <c r="F543" s="14"/>
    </row>
    <row r="544" spans="2:6" x14ac:dyDescent="0.25">
      <c r="B544" s="13"/>
      <c r="F544" s="14"/>
    </row>
    <row r="545" spans="2:6" x14ac:dyDescent="0.25">
      <c r="B545" s="13"/>
      <c r="F545" s="14"/>
    </row>
    <row r="546" spans="2:6" x14ac:dyDescent="0.25">
      <c r="B546" s="13"/>
      <c r="F546" s="14"/>
    </row>
    <row r="547" spans="2:6" x14ac:dyDescent="0.25">
      <c r="B547" s="13"/>
      <c r="F547" s="14"/>
    </row>
    <row r="548" spans="2:6" x14ac:dyDescent="0.25">
      <c r="B548" s="13"/>
      <c r="F548" s="14"/>
    </row>
    <row r="549" spans="2:6" x14ac:dyDescent="0.25">
      <c r="B549" s="13"/>
      <c r="F549" s="14"/>
    </row>
    <row r="550" spans="2:6" x14ac:dyDescent="0.25">
      <c r="B550" s="13"/>
      <c r="F550" s="14"/>
    </row>
    <row r="551" spans="2:6" x14ac:dyDescent="0.25">
      <c r="B551" s="13"/>
      <c r="F551" s="14"/>
    </row>
    <row r="552" spans="2:6" x14ac:dyDescent="0.25">
      <c r="B552" s="13"/>
      <c r="F552" s="14"/>
    </row>
    <row r="553" spans="2:6" x14ac:dyDescent="0.25">
      <c r="B553" s="13"/>
      <c r="F553" s="14"/>
    </row>
    <row r="554" spans="2:6" x14ac:dyDescent="0.25">
      <c r="B554" s="13"/>
      <c r="F554" s="14"/>
    </row>
    <row r="555" spans="2:6" x14ac:dyDescent="0.25">
      <c r="B555" s="13"/>
      <c r="F555" s="14"/>
    </row>
    <row r="556" spans="2:6" x14ac:dyDescent="0.25">
      <c r="B556" s="13"/>
      <c r="F556" s="14"/>
    </row>
    <row r="557" spans="2:6" x14ac:dyDescent="0.25">
      <c r="B557" s="13"/>
      <c r="F557" s="14"/>
    </row>
    <row r="558" spans="2:6" x14ac:dyDescent="0.25">
      <c r="B558" s="13"/>
      <c r="F558" s="14"/>
    </row>
    <row r="559" spans="2:6" x14ac:dyDescent="0.25">
      <c r="B559" s="13"/>
      <c r="F559" s="14"/>
    </row>
    <row r="560" spans="2:6" x14ac:dyDescent="0.25">
      <c r="B560" s="13"/>
      <c r="F560" s="14"/>
    </row>
    <row r="561" spans="2:6" x14ac:dyDescent="0.25">
      <c r="B561" s="13"/>
      <c r="F561" s="14"/>
    </row>
    <row r="562" spans="2:6" x14ac:dyDescent="0.25">
      <c r="B562" s="13"/>
      <c r="F562" s="14"/>
    </row>
    <row r="563" spans="2:6" x14ac:dyDescent="0.25">
      <c r="B563" s="13"/>
      <c r="F563" s="14"/>
    </row>
    <row r="564" spans="2:6" x14ac:dyDescent="0.25">
      <c r="B564" s="13"/>
      <c r="F564" s="14"/>
    </row>
    <row r="565" spans="2:6" x14ac:dyDescent="0.25">
      <c r="B565" s="13"/>
      <c r="F565" s="14"/>
    </row>
    <row r="566" spans="2:6" x14ac:dyDescent="0.25">
      <c r="B566" s="13"/>
      <c r="F566" s="14"/>
    </row>
    <row r="567" spans="2:6" x14ac:dyDescent="0.25">
      <c r="B567" s="13"/>
      <c r="F567" s="14"/>
    </row>
    <row r="568" spans="2:6" x14ac:dyDescent="0.25">
      <c r="B568" s="13"/>
      <c r="F568" s="14"/>
    </row>
    <row r="569" spans="2:6" x14ac:dyDescent="0.25">
      <c r="B569" s="13"/>
      <c r="F569" s="14"/>
    </row>
    <row r="570" spans="2:6" x14ac:dyDescent="0.25">
      <c r="B570" s="13"/>
      <c r="F570" s="14"/>
    </row>
    <row r="571" spans="2:6" x14ac:dyDescent="0.25">
      <c r="B571" s="13"/>
      <c r="F571" s="14"/>
    </row>
    <row r="572" spans="2:6" x14ac:dyDescent="0.25">
      <c r="B572" s="13"/>
      <c r="F572" s="14"/>
    </row>
    <row r="573" spans="2:6" x14ac:dyDescent="0.25">
      <c r="B573" s="13"/>
      <c r="F573" s="14"/>
    </row>
    <row r="574" spans="2:6" x14ac:dyDescent="0.25">
      <c r="B574" s="13"/>
      <c r="F574" s="14"/>
    </row>
    <row r="575" spans="2:6" x14ac:dyDescent="0.25">
      <c r="B575" s="13"/>
      <c r="F575" s="14"/>
    </row>
    <row r="576" spans="2:6" x14ac:dyDescent="0.25">
      <c r="B576" s="13"/>
      <c r="F576" s="14"/>
    </row>
    <row r="577" spans="2:6" x14ac:dyDescent="0.25">
      <c r="B577" s="13"/>
      <c r="F577" s="14"/>
    </row>
    <row r="578" spans="2:6" x14ac:dyDescent="0.25">
      <c r="B578" s="13"/>
      <c r="F578" s="14"/>
    </row>
    <row r="579" spans="2:6" x14ac:dyDescent="0.25">
      <c r="B579" s="13"/>
      <c r="F579" s="14"/>
    </row>
    <row r="580" spans="2:6" x14ac:dyDescent="0.25">
      <c r="B580" s="13"/>
      <c r="F580" s="14"/>
    </row>
    <row r="581" spans="2:6" x14ac:dyDescent="0.25">
      <c r="B581" s="13"/>
      <c r="F581" s="14"/>
    </row>
    <row r="582" spans="2:6" x14ac:dyDescent="0.25">
      <c r="B582" s="13"/>
      <c r="F582" s="14"/>
    </row>
    <row r="583" spans="2:6" x14ac:dyDescent="0.25">
      <c r="B583" s="13"/>
      <c r="F583" s="14"/>
    </row>
    <row r="584" spans="2:6" x14ac:dyDescent="0.25">
      <c r="B584" s="13"/>
      <c r="F584" s="14"/>
    </row>
    <row r="585" spans="2:6" x14ac:dyDescent="0.25">
      <c r="B585" s="13"/>
      <c r="F585" s="14"/>
    </row>
    <row r="586" spans="2:6" x14ac:dyDescent="0.25">
      <c r="B586" s="13"/>
      <c r="F586" s="14"/>
    </row>
    <row r="587" spans="2:6" x14ac:dyDescent="0.25">
      <c r="B587" s="13"/>
      <c r="F587" s="14"/>
    </row>
    <row r="588" spans="2:6" x14ac:dyDescent="0.25">
      <c r="B588" s="13"/>
      <c r="F588" s="14"/>
    </row>
    <row r="589" spans="2:6" x14ac:dyDescent="0.25">
      <c r="B589" s="13"/>
      <c r="F589" s="14"/>
    </row>
    <row r="590" spans="2:6" x14ac:dyDescent="0.25">
      <c r="B590" s="13"/>
      <c r="F590" s="14"/>
    </row>
    <row r="591" spans="2:6" x14ac:dyDescent="0.25">
      <c r="B591" s="13"/>
      <c r="F591" s="14"/>
    </row>
    <row r="592" spans="2:6" x14ac:dyDescent="0.25">
      <c r="B592" s="13"/>
      <c r="F592" s="14"/>
    </row>
    <row r="593" spans="2:6" x14ac:dyDescent="0.25">
      <c r="B593" s="13"/>
      <c r="F593" s="14"/>
    </row>
    <row r="594" spans="2:6" x14ac:dyDescent="0.25">
      <c r="B594" s="13"/>
      <c r="F594" s="14"/>
    </row>
    <row r="595" spans="2:6" x14ac:dyDescent="0.25">
      <c r="B595" s="13"/>
      <c r="F595" s="14"/>
    </row>
    <row r="596" spans="2:6" x14ac:dyDescent="0.25">
      <c r="B596" s="13"/>
      <c r="F596" s="14"/>
    </row>
    <row r="597" spans="2:6" x14ac:dyDescent="0.25">
      <c r="B597" s="13"/>
      <c r="F597" s="14"/>
    </row>
    <row r="598" spans="2:6" x14ac:dyDescent="0.25">
      <c r="B598" s="13"/>
      <c r="F598" s="14"/>
    </row>
    <row r="599" spans="2:6" x14ac:dyDescent="0.25">
      <c r="B599" s="13"/>
      <c r="F599" s="14"/>
    </row>
    <row r="600" spans="2:6" x14ac:dyDescent="0.25">
      <c r="B600" s="13"/>
      <c r="F600" s="14"/>
    </row>
    <row r="601" spans="2:6" x14ac:dyDescent="0.25">
      <c r="B601" s="13"/>
      <c r="F601" s="14"/>
    </row>
    <row r="602" spans="2:6" x14ac:dyDescent="0.25">
      <c r="B602" s="13"/>
      <c r="F602" s="14"/>
    </row>
    <row r="603" spans="2:6" x14ac:dyDescent="0.25">
      <c r="B603" s="13"/>
      <c r="F603" s="14"/>
    </row>
    <row r="604" spans="2:6" x14ac:dyDescent="0.25">
      <c r="B604" s="13"/>
      <c r="F604" s="14"/>
    </row>
    <row r="605" spans="2:6" x14ac:dyDescent="0.25">
      <c r="B605" s="13"/>
      <c r="F605" s="14"/>
    </row>
    <row r="606" spans="2:6" x14ac:dyDescent="0.25">
      <c r="B606" s="13"/>
      <c r="F606" s="14"/>
    </row>
    <row r="607" spans="2:6" x14ac:dyDescent="0.25">
      <c r="B607" s="13"/>
      <c r="F607" s="14"/>
    </row>
    <row r="608" spans="2:6" x14ac:dyDescent="0.25">
      <c r="B608" s="13"/>
      <c r="F608" s="14"/>
    </row>
    <row r="609" spans="2:6" x14ac:dyDescent="0.25">
      <c r="B609" s="13"/>
      <c r="F609" s="14"/>
    </row>
    <row r="610" spans="2:6" x14ac:dyDescent="0.25">
      <c r="B610" s="13"/>
      <c r="F610" s="14"/>
    </row>
    <row r="611" spans="2:6" x14ac:dyDescent="0.25">
      <c r="B611" s="13"/>
      <c r="F611" s="14"/>
    </row>
    <row r="612" spans="2:6" x14ac:dyDescent="0.25">
      <c r="B612" s="13"/>
      <c r="F612" s="14"/>
    </row>
    <row r="613" spans="2:6" x14ac:dyDescent="0.25">
      <c r="B613" s="13"/>
      <c r="F613" s="14"/>
    </row>
    <row r="614" spans="2:6" x14ac:dyDescent="0.25">
      <c r="B614" s="13"/>
      <c r="F614" s="14"/>
    </row>
    <row r="615" spans="2:6" x14ac:dyDescent="0.25">
      <c r="B615" s="13"/>
      <c r="F615" s="14"/>
    </row>
    <row r="616" spans="2:6" x14ac:dyDescent="0.25">
      <c r="B616" s="13"/>
      <c r="F616" s="14"/>
    </row>
    <row r="617" spans="2:6" x14ac:dyDescent="0.25">
      <c r="B617" s="13"/>
      <c r="F617" s="14"/>
    </row>
    <row r="618" spans="2:6" x14ac:dyDescent="0.25">
      <c r="B618" s="13"/>
      <c r="F618" s="14"/>
    </row>
    <row r="619" spans="2:6" x14ac:dyDescent="0.25">
      <c r="B619" s="13"/>
      <c r="F619" s="14"/>
    </row>
    <row r="620" spans="2:6" x14ac:dyDescent="0.25">
      <c r="B620" s="13"/>
      <c r="F620" s="14"/>
    </row>
    <row r="621" spans="2:6" x14ac:dyDescent="0.25">
      <c r="B621" s="13"/>
      <c r="F621" s="14"/>
    </row>
    <row r="622" spans="2:6" x14ac:dyDescent="0.25">
      <c r="B622" s="13"/>
      <c r="F622" s="14"/>
    </row>
    <row r="623" spans="2:6" x14ac:dyDescent="0.25">
      <c r="B623" s="13"/>
      <c r="F623" s="14"/>
    </row>
    <row r="624" spans="2:6" x14ac:dyDescent="0.25">
      <c r="B624" s="13"/>
      <c r="F624" s="14"/>
    </row>
    <row r="625" spans="2:6" x14ac:dyDescent="0.25">
      <c r="B625" s="13"/>
      <c r="F625" s="14"/>
    </row>
    <row r="626" spans="2:6" x14ac:dyDescent="0.25">
      <c r="B626" s="13"/>
      <c r="F626" s="14"/>
    </row>
    <row r="627" spans="2:6" x14ac:dyDescent="0.25">
      <c r="B627" s="13"/>
      <c r="F627" s="14"/>
    </row>
    <row r="628" spans="2:6" x14ac:dyDescent="0.25">
      <c r="B628" s="13"/>
      <c r="F628" s="14"/>
    </row>
    <row r="629" spans="2:6" x14ac:dyDescent="0.25">
      <c r="B629" s="13"/>
      <c r="F629" s="14"/>
    </row>
    <row r="630" spans="2:6" x14ac:dyDescent="0.25">
      <c r="B630" s="13"/>
      <c r="F630" s="14"/>
    </row>
    <row r="631" spans="2:6" x14ac:dyDescent="0.25">
      <c r="B631" s="13"/>
      <c r="F631" s="14"/>
    </row>
    <row r="632" spans="2:6" x14ac:dyDescent="0.25">
      <c r="B632" s="13"/>
      <c r="F632" s="14"/>
    </row>
    <row r="633" spans="2:6" x14ac:dyDescent="0.25">
      <c r="B633" s="13"/>
      <c r="F633" s="14"/>
    </row>
    <row r="634" spans="2:6" x14ac:dyDescent="0.25">
      <c r="B634" s="13"/>
      <c r="F634" s="14"/>
    </row>
    <row r="635" spans="2:6" x14ac:dyDescent="0.25">
      <c r="B635" s="13"/>
      <c r="F635" s="14"/>
    </row>
    <row r="636" spans="2:6" x14ac:dyDescent="0.25">
      <c r="B636" s="13"/>
      <c r="F636" s="14"/>
    </row>
    <row r="637" spans="2:6" x14ac:dyDescent="0.25">
      <c r="B637" s="13"/>
      <c r="F637" s="14"/>
    </row>
    <row r="638" spans="2:6" x14ac:dyDescent="0.25">
      <c r="B638" s="13"/>
      <c r="F638" s="14"/>
    </row>
    <row r="639" spans="2:6" x14ac:dyDescent="0.25">
      <c r="B639" s="13"/>
      <c r="F639" s="14"/>
    </row>
    <row r="640" spans="2:6" x14ac:dyDescent="0.25">
      <c r="B640" s="13"/>
      <c r="F640" s="14"/>
    </row>
    <row r="641" spans="2:6" x14ac:dyDescent="0.25">
      <c r="B641" s="13"/>
      <c r="F641" s="14"/>
    </row>
    <row r="642" spans="2:6" x14ac:dyDescent="0.25">
      <c r="B642" s="13"/>
      <c r="F642" s="14"/>
    </row>
    <row r="643" spans="2:6" x14ac:dyDescent="0.25">
      <c r="B643" s="13"/>
      <c r="F643" s="14"/>
    </row>
    <row r="644" spans="2:6" x14ac:dyDescent="0.25">
      <c r="B644" s="13"/>
      <c r="F644" s="14"/>
    </row>
    <row r="645" spans="2:6" x14ac:dyDescent="0.25">
      <c r="B645" s="13"/>
      <c r="F645" s="14"/>
    </row>
    <row r="646" spans="2:6" x14ac:dyDescent="0.25">
      <c r="B646" s="13"/>
      <c r="F646" s="14"/>
    </row>
    <row r="647" spans="2:6" x14ac:dyDescent="0.25">
      <c r="B647" s="13"/>
      <c r="F647" s="14"/>
    </row>
    <row r="648" spans="2:6" x14ac:dyDescent="0.25">
      <c r="B648" s="13"/>
      <c r="F648" s="14"/>
    </row>
    <row r="649" spans="2:6" x14ac:dyDescent="0.25">
      <c r="B649" s="13"/>
      <c r="F649" s="14"/>
    </row>
    <row r="650" spans="2:6" x14ac:dyDescent="0.25">
      <c r="B650" s="13"/>
      <c r="F650" s="14"/>
    </row>
    <row r="651" spans="2:6" x14ac:dyDescent="0.25">
      <c r="B651" s="13"/>
      <c r="F651" s="14"/>
    </row>
    <row r="652" spans="2:6" x14ac:dyDescent="0.25">
      <c r="B652" s="13"/>
      <c r="F652" s="14"/>
    </row>
    <row r="653" spans="2:6" x14ac:dyDescent="0.25">
      <c r="B653" s="13"/>
      <c r="F653" s="14"/>
    </row>
    <row r="654" spans="2:6" x14ac:dyDescent="0.25">
      <c r="B654" s="13"/>
      <c r="F654" s="14"/>
    </row>
    <row r="655" spans="2:6" x14ac:dyDescent="0.25">
      <c r="B655" s="13"/>
      <c r="F655" s="14"/>
    </row>
    <row r="656" spans="2:6" x14ac:dyDescent="0.25">
      <c r="B656" s="13"/>
      <c r="F656" s="14"/>
    </row>
    <row r="657" spans="2:6" x14ac:dyDescent="0.25">
      <c r="B657" s="13"/>
      <c r="F657" s="14"/>
    </row>
    <row r="658" spans="2:6" x14ac:dyDescent="0.25">
      <c r="B658" s="13"/>
      <c r="F658" s="14"/>
    </row>
    <row r="659" spans="2:6" x14ac:dyDescent="0.25">
      <c r="B659" s="13"/>
      <c r="F659" s="14"/>
    </row>
    <row r="660" spans="2:6" x14ac:dyDescent="0.25">
      <c r="B660" s="13"/>
      <c r="F660" s="14"/>
    </row>
    <row r="661" spans="2:6" x14ac:dyDescent="0.25">
      <c r="B661" s="13"/>
      <c r="F661" s="14"/>
    </row>
    <row r="662" spans="2:6" x14ac:dyDescent="0.25">
      <c r="B662" s="13"/>
      <c r="F662" s="14"/>
    </row>
    <row r="663" spans="2:6" x14ac:dyDescent="0.25">
      <c r="B663" s="13"/>
      <c r="F663" s="14"/>
    </row>
    <row r="664" spans="2:6" x14ac:dyDescent="0.25">
      <c r="B664" s="13"/>
      <c r="F664" s="14"/>
    </row>
    <row r="665" spans="2:6" x14ac:dyDescent="0.25">
      <c r="B665" s="13"/>
      <c r="F665" s="14"/>
    </row>
    <row r="666" spans="2:6" x14ac:dyDescent="0.25">
      <c r="B666" s="13"/>
      <c r="F666" s="14"/>
    </row>
    <row r="667" spans="2:6" x14ac:dyDescent="0.25">
      <c r="B667" s="13"/>
      <c r="F667" s="14"/>
    </row>
    <row r="668" spans="2:6" x14ac:dyDescent="0.25">
      <c r="B668" s="13"/>
      <c r="F668" s="14"/>
    </row>
    <row r="669" spans="2:6" x14ac:dyDescent="0.25">
      <c r="B669" s="13"/>
      <c r="F669" s="14"/>
    </row>
    <row r="670" spans="2:6" x14ac:dyDescent="0.25">
      <c r="B670" s="13"/>
      <c r="F670" s="14"/>
    </row>
    <row r="671" spans="2:6" x14ac:dyDescent="0.25">
      <c r="B671" s="13"/>
      <c r="F671" s="14"/>
    </row>
    <row r="672" spans="2:6" x14ac:dyDescent="0.25">
      <c r="B672" s="13"/>
      <c r="F672" s="14"/>
    </row>
    <row r="673" spans="2:6" x14ac:dyDescent="0.25">
      <c r="B673" s="13"/>
      <c r="F673" s="14"/>
    </row>
    <row r="674" spans="2:6" x14ac:dyDescent="0.25">
      <c r="B674" s="13"/>
      <c r="F674" s="14"/>
    </row>
    <row r="675" spans="2:6" x14ac:dyDescent="0.25">
      <c r="B675" s="13"/>
      <c r="F675" s="14"/>
    </row>
    <row r="676" spans="2:6" x14ac:dyDescent="0.25">
      <c r="B676" s="13"/>
      <c r="F676" s="14"/>
    </row>
    <row r="677" spans="2:6" x14ac:dyDescent="0.25">
      <c r="B677" s="13"/>
      <c r="F677" s="14"/>
    </row>
    <row r="678" spans="2:6" x14ac:dyDescent="0.25">
      <c r="B678" s="13"/>
      <c r="F678" s="14"/>
    </row>
    <row r="679" spans="2:6" x14ac:dyDescent="0.25">
      <c r="B679" s="13"/>
      <c r="F679" s="14"/>
    </row>
    <row r="680" spans="2:6" x14ac:dyDescent="0.25">
      <c r="B680" s="13"/>
      <c r="F680" s="14"/>
    </row>
    <row r="681" spans="2:6" x14ac:dyDescent="0.25">
      <c r="B681" s="13"/>
      <c r="F681" s="14"/>
    </row>
    <row r="682" spans="2:6" x14ac:dyDescent="0.25">
      <c r="B682" s="13"/>
      <c r="F682" s="14"/>
    </row>
    <row r="683" spans="2:6" x14ac:dyDescent="0.25">
      <c r="B683" s="13"/>
      <c r="F683" s="14"/>
    </row>
    <row r="684" spans="2:6" x14ac:dyDescent="0.25">
      <c r="B684" s="13"/>
      <c r="F684" s="14"/>
    </row>
    <row r="685" spans="2:6" x14ac:dyDescent="0.25">
      <c r="B685" s="13"/>
      <c r="F685" s="14"/>
    </row>
    <row r="686" spans="2:6" x14ac:dyDescent="0.25">
      <c r="B686" s="13"/>
      <c r="F686" s="14"/>
    </row>
    <row r="687" spans="2:6" x14ac:dyDescent="0.25">
      <c r="B687" s="13"/>
      <c r="F687" s="14"/>
    </row>
    <row r="688" spans="2:6" x14ac:dyDescent="0.25">
      <c r="B688" s="13"/>
      <c r="F688" s="14"/>
    </row>
    <row r="689" spans="2:6" x14ac:dyDescent="0.25">
      <c r="B689" s="13"/>
      <c r="F689" s="14"/>
    </row>
    <row r="690" spans="2:6" x14ac:dyDescent="0.25">
      <c r="B690" s="13"/>
      <c r="F690" s="14"/>
    </row>
    <row r="691" spans="2:6" x14ac:dyDescent="0.25">
      <c r="B691" s="13"/>
      <c r="F691" s="14"/>
    </row>
    <row r="692" spans="2:6" x14ac:dyDescent="0.25">
      <c r="B692" s="13"/>
      <c r="F692" s="14"/>
    </row>
    <row r="693" spans="2:6" x14ac:dyDescent="0.25">
      <c r="B693" s="13"/>
      <c r="F693" s="14"/>
    </row>
    <row r="694" spans="2:6" x14ac:dyDescent="0.25">
      <c r="B694" s="13"/>
      <c r="F694" s="14"/>
    </row>
    <row r="695" spans="2:6" x14ac:dyDescent="0.25">
      <c r="B695" s="13"/>
      <c r="F695" s="14"/>
    </row>
    <row r="696" spans="2:6" x14ac:dyDescent="0.25">
      <c r="B696" s="13"/>
      <c r="F696" s="14"/>
    </row>
    <row r="697" spans="2:6" x14ac:dyDescent="0.25">
      <c r="B697" s="13"/>
      <c r="F697" s="14"/>
    </row>
    <row r="698" spans="2:6" x14ac:dyDescent="0.25">
      <c r="B698" s="13"/>
      <c r="F698" s="14"/>
    </row>
    <row r="699" spans="2:6" x14ac:dyDescent="0.25">
      <c r="B699" s="13"/>
      <c r="F699" s="14"/>
    </row>
    <row r="700" spans="2:6" x14ac:dyDescent="0.25">
      <c r="B700" s="13"/>
      <c r="F700" s="14"/>
    </row>
    <row r="701" spans="2:6" x14ac:dyDescent="0.25">
      <c r="B701" s="13"/>
      <c r="F701" s="14"/>
    </row>
    <row r="702" spans="2:6" x14ac:dyDescent="0.25">
      <c r="B702" s="13"/>
      <c r="F702" s="14"/>
    </row>
    <row r="703" spans="2:6" x14ac:dyDescent="0.25">
      <c r="B703" s="13"/>
      <c r="F703" s="14"/>
    </row>
    <row r="704" spans="2:6" x14ac:dyDescent="0.25">
      <c r="B704" s="13"/>
      <c r="F704" s="14"/>
    </row>
    <row r="705" spans="2:6" x14ac:dyDescent="0.25">
      <c r="B705" s="13"/>
      <c r="F705" s="14"/>
    </row>
    <row r="706" spans="2:6" x14ac:dyDescent="0.25">
      <c r="B706" s="13"/>
      <c r="F706" s="14"/>
    </row>
    <row r="707" spans="2:6" x14ac:dyDescent="0.25">
      <c r="B707" s="13"/>
      <c r="F707" s="14"/>
    </row>
    <row r="708" spans="2:6" x14ac:dyDescent="0.25">
      <c r="B708" s="13"/>
      <c r="F708" s="14"/>
    </row>
    <row r="709" spans="2:6" x14ac:dyDescent="0.25">
      <c r="B709" s="13"/>
      <c r="F709" s="14"/>
    </row>
    <row r="710" spans="2:6" x14ac:dyDescent="0.25">
      <c r="B710" s="13"/>
      <c r="F710" s="14"/>
    </row>
    <row r="711" spans="2:6" x14ac:dyDescent="0.25">
      <c r="B711" s="13"/>
      <c r="F711" s="14"/>
    </row>
    <row r="712" spans="2:6" x14ac:dyDescent="0.25">
      <c r="B712" s="13"/>
      <c r="F712" s="14"/>
    </row>
    <row r="713" spans="2:6" x14ac:dyDescent="0.25">
      <c r="B713" s="13"/>
      <c r="F713" s="14"/>
    </row>
    <row r="714" spans="2:6" x14ac:dyDescent="0.25">
      <c r="B714" s="13"/>
      <c r="F714" s="14"/>
    </row>
    <row r="715" spans="2:6" x14ac:dyDescent="0.25">
      <c r="B715" s="13"/>
      <c r="F715" s="14"/>
    </row>
    <row r="716" spans="2:6" x14ac:dyDescent="0.25">
      <c r="B716" s="13"/>
      <c r="F716" s="14"/>
    </row>
    <row r="717" spans="2:6" x14ac:dyDescent="0.25">
      <c r="B717" s="13"/>
      <c r="F717" s="14"/>
    </row>
    <row r="718" spans="2:6" x14ac:dyDescent="0.25">
      <c r="B718" s="13"/>
      <c r="F718" s="14"/>
    </row>
    <row r="719" spans="2:6" x14ac:dyDescent="0.25">
      <c r="B719" s="13"/>
      <c r="F719" s="14"/>
    </row>
    <row r="720" spans="2:6" x14ac:dyDescent="0.25">
      <c r="B720" s="13"/>
      <c r="F720" s="14"/>
    </row>
    <row r="721" spans="2:6" x14ac:dyDescent="0.25">
      <c r="B721" s="13"/>
      <c r="F721" s="14"/>
    </row>
    <row r="722" spans="2:6" x14ac:dyDescent="0.25">
      <c r="B722" s="13"/>
      <c r="F722" s="14"/>
    </row>
    <row r="723" spans="2:6" x14ac:dyDescent="0.25">
      <c r="B723" s="13"/>
      <c r="F723" s="14"/>
    </row>
    <row r="724" spans="2:6" x14ac:dyDescent="0.25">
      <c r="B724" s="13"/>
      <c r="F724" s="14"/>
    </row>
    <row r="725" spans="2:6" x14ac:dyDescent="0.25">
      <c r="B725" s="13"/>
      <c r="F725" s="14"/>
    </row>
    <row r="726" spans="2:6" x14ac:dyDescent="0.25">
      <c r="B726" s="13"/>
      <c r="F726" s="14"/>
    </row>
    <row r="727" spans="2:6" x14ac:dyDescent="0.25">
      <c r="B727" s="13"/>
      <c r="F727" s="14"/>
    </row>
    <row r="728" spans="2:6" x14ac:dyDescent="0.25">
      <c r="B728" s="13"/>
      <c r="F728" s="14"/>
    </row>
    <row r="729" spans="2:6" x14ac:dyDescent="0.25">
      <c r="B729" s="13"/>
      <c r="F729" s="14"/>
    </row>
    <row r="730" spans="2:6" x14ac:dyDescent="0.25">
      <c r="B730" s="13"/>
      <c r="F730" s="14"/>
    </row>
    <row r="731" spans="2:6" x14ac:dyDescent="0.25">
      <c r="B731" s="13"/>
      <c r="F731" s="14"/>
    </row>
    <row r="732" spans="2:6" x14ac:dyDescent="0.25">
      <c r="B732" s="13"/>
      <c r="F732" s="14"/>
    </row>
    <row r="733" spans="2:6" x14ac:dyDescent="0.25">
      <c r="B733" s="13"/>
      <c r="F733" s="14"/>
    </row>
    <row r="734" spans="2:6" x14ac:dyDescent="0.25">
      <c r="B734" s="13"/>
      <c r="F734" s="14"/>
    </row>
    <row r="735" spans="2:6" x14ac:dyDescent="0.25">
      <c r="B735" s="13"/>
      <c r="F735" s="14"/>
    </row>
    <row r="736" spans="2:6" x14ac:dyDescent="0.25">
      <c r="B736" s="13"/>
      <c r="F736" s="14"/>
    </row>
    <row r="737" spans="2:6" x14ac:dyDescent="0.25">
      <c r="B737" s="13"/>
      <c r="F737" s="14"/>
    </row>
    <row r="738" spans="2:6" x14ac:dyDescent="0.25">
      <c r="B738" s="13"/>
      <c r="F738" s="14"/>
    </row>
    <row r="739" spans="2:6" x14ac:dyDescent="0.25">
      <c r="B739" s="13"/>
      <c r="F739" s="14"/>
    </row>
    <row r="740" spans="2:6" x14ac:dyDescent="0.25">
      <c r="B740" s="13"/>
      <c r="F740" s="14"/>
    </row>
    <row r="741" spans="2:6" x14ac:dyDescent="0.25">
      <c r="B741" s="13"/>
      <c r="F741" s="14"/>
    </row>
    <row r="742" spans="2:6" x14ac:dyDescent="0.25">
      <c r="B742" s="13"/>
      <c r="F742" s="14"/>
    </row>
    <row r="743" spans="2:6" x14ac:dyDescent="0.25">
      <c r="B743" s="13"/>
      <c r="F743" s="14"/>
    </row>
    <row r="744" spans="2:6" x14ac:dyDescent="0.25">
      <c r="B744" s="13"/>
      <c r="F744" s="14"/>
    </row>
    <row r="745" spans="2:6" x14ac:dyDescent="0.25">
      <c r="B745" s="13"/>
      <c r="F745" s="14"/>
    </row>
    <row r="746" spans="2:6" x14ac:dyDescent="0.25">
      <c r="B746" s="13"/>
      <c r="F746" s="14"/>
    </row>
    <row r="747" spans="2:6" x14ac:dyDescent="0.25">
      <c r="B747" s="13"/>
      <c r="F747" s="14"/>
    </row>
    <row r="748" spans="2:6" x14ac:dyDescent="0.25">
      <c r="B748" s="13"/>
      <c r="F748" s="14"/>
    </row>
    <row r="749" spans="2:6" x14ac:dyDescent="0.25">
      <c r="B749" s="13"/>
      <c r="F749" s="14"/>
    </row>
    <row r="750" spans="2:6" x14ac:dyDescent="0.25">
      <c r="B750" s="13"/>
      <c r="F750" s="14"/>
    </row>
    <row r="751" spans="2:6" x14ac:dyDescent="0.25">
      <c r="B751" s="13"/>
      <c r="F751" s="14"/>
    </row>
    <row r="752" spans="2:6" x14ac:dyDescent="0.25">
      <c r="B752" s="13"/>
      <c r="F752" s="14"/>
    </row>
    <row r="753" spans="2:6" x14ac:dyDescent="0.25">
      <c r="B753" s="13"/>
      <c r="F753" s="14"/>
    </row>
    <row r="754" spans="2:6" x14ac:dyDescent="0.25">
      <c r="B754" s="13"/>
      <c r="F754" s="14"/>
    </row>
    <row r="755" spans="2:6" x14ac:dyDescent="0.25">
      <c r="B755" s="13"/>
      <c r="F755" s="14"/>
    </row>
    <row r="756" spans="2:6" x14ac:dyDescent="0.25">
      <c r="B756" s="13"/>
      <c r="F756" s="14"/>
    </row>
    <row r="757" spans="2:6" x14ac:dyDescent="0.25">
      <c r="B757" s="13"/>
      <c r="F757" s="14"/>
    </row>
    <row r="758" spans="2:6" x14ac:dyDescent="0.25">
      <c r="B758" s="13"/>
      <c r="F758" s="14"/>
    </row>
    <row r="759" spans="2:6" x14ac:dyDescent="0.25">
      <c r="B759" s="13"/>
      <c r="F759" s="14"/>
    </row>
    <row r="760" spans="2:6" x14ac:dyDescent="0.25">
      <c r="B760" s="13"/>
      <c r="F760" s="14"/>
    </row>
    <row r="761" spans="2:6" x14ac:dyDescent="0.25">
      <c r="B761" s="13"/>
      <c r="F761" s="14"/>
    </row>
    <row r="762" spans="2:6" x14ac:dyDescent="0.25">
      <c r="B762" s="13"/>
      <c r="F762" s="14"/>
    </row>
    <row r="763" spans="2:6" x14ac:dyDescent="0.25">
      <c r="B763" s="13"/>
      <c r="F763" s="14"/>
    </row>
    <row r="764" spans="2:6" x14ac:dyDescent="0.25">
      <c r="B764" s="13"/>
      <c r="F764" s="14"/>
    </row>
    <row r="765" spans="2:6" x14ac:dyDescent="0.25">
      <c r="B765" s="13"/>
      <c r="F765" s="14"/>
    </row>
    <row r="766" spans="2:6" x14ac:dyDescent="0.25">
      <c r="B766" s="13"/>
      <c r="F766" s="14"/>
    </row>
    <row r="767" spans="2:6" x14ac:dyDescent="0.25">
      <c r="B767" s="13"/>
      <c r="F767" s="14"/>
    </row>
    <row r="768" spans="2:6" x14ac:dyDescent="0.25">
      <c r="B768" s="13"/>
      <c r="F768" s="14"/>
    </row>
    <row r="769" spans="2:6" x14ac:dyDescent="0.25">
      <c r="B769" s="13"/>
      <c r="F769" s="14"/>
    </row>
    <row r="770" spans="2:6" x14ac:dyDescent="0.25">
      <c r="B770" s="13"/>
      <c r="F770" s="14"/>
    </row>
    <row r="771" spans="2:6" x14ac:dyDescent="0.25">
      <c r="B771" s="13"/>
      <c r="F771" s="14"/>
    </row>
    <row r="772" spans="2:6" x14ac:dyDescent="0.25">
      <c r="B772" s="13"/>
      <c r="F772" s="14"/>
    </row>
    <row r="773" spans="2:6" x14ac:dyDescent="0.25">
      <c r="B773" s="13"/>
      <c r="F773" s="14"/>
    </row>
    <row r="774" spans="2:6" x14ac:dyDescent="0.25">
      <c r="B774" s="13"/>
      <c r="F774" s="14"/>
    </row>
    <row r="775" spans="2:6" x14ac:dyDescent="0.25">
      <c r="B775" s="13"/>
      <c r="F775" s="14"/>
    </row>
    <row r="776" spans="2:6" x14ac:dyDescent="0.25">
      <c r="B776" s="13"/>
      <c r="F776" s="14"/>
    </row>
    <row r="777" spans="2:6" x14ac:dyDescent="0.25">
      <c r="B777" s="13"/>
      <c r="F777" s="14"/>
    </row>
    <row r="778" spans="2:6" x14ac:dyDescent="0.25">
      <c r="B778" s="13"/>
      <c r="F778" s="14"/>
    </row>
    <row r="779" spans="2:6" x14ac:dyDescent="0.25">
      <c r="B779" s="13"/>
      <c r="F779" s="14"/>
    </row>
    <row r="780" spans="2:6" x14ac:dyDescent="0.25">
      <c r="B780" s="13"/>
      <c r="F780" s="14"/>
    </row>
    <row r="781" spans="2:6" x14ac:dyDescent="0.25">
      <c r="B781" s="13"/>
      <c r="F781" s="14"/>
    </row>
    <row r="782" spans="2:6" x14ac:dyDescent="0.25">
      <c r="B782" s="13"/>
      <c r="F782" s="14"/>
    </row>
    <row r="783" spans="2:6" x14ac:dyDescent="0.25">
      <c r="B783" s="13"/>
      <c r="F783" s="14"/>
    </row>
    <row r="784" spans="2:6" x14ac:dyDescent="0.25">
      <c r="B784" s="13"/>
      <c r="F784" s="14"/>
    </row>
    <row r="785" spans="2:6" x14ac:dyDescent="0.25">
      <c r="B785" s="13"/>
      <c r="F785" s="14"/>
    </row>
    <row r="786" spans="2:6" x14ac:dyDescent="0.25">
      <c r="B786" s="13"/>
      <c r="F786" s="14"/>
    </row>
    <row r="787" spans="2:6" x14ac:dyDescent="0.25">
      <c r="B787" s="13"/>
      <c r="F787" s="14"/>
    </row>
    <row r="788" spans="2:6" x14ac:dyDescent="0.25">
      <c r="B788" s="13"/>
      <c r="F788" s="14"/>
    </row>
    <row r="789" spans="2:6" x14ac:dyDescent="0.25">
      <c r="B789" s="13"/>
      <c r="F789" s="14"/>
    </row>
    <row r="790" spans="2:6" x14ac:dyDescent="0.25">
      <c r="B790" s="13"/>
      <c r="F790" s="14"/>
    </row>
    <row r="791" spans="2:6" x14ac:dyDescent="0.25">
      <c r="B791" s="13"/>
      <c r="F791" s="14"/>
    </row>
    <row r="792" spans="2:6" x14ac:dyDescent="0.25">
      <c r="B792" s="13"/>
      <c r="F792" s="14"/>
    </row>
    <row r="793" spans="2:6" x14ac:dyDescent="0.25">
      <c r="B793" s="13"/>
      <c r="F793" s="14"/>
    </row>
    <row r="794" spans="2:6" x14ac:dyDescent="0.25">
      <c r="B794" s="13"/>
      <c r="F794" s="14"/>
    </row>
    <row r="795" spans="2:6" x14ac:dyDescent="0.25">
      <c r="B795" s="13"/>
      <c r="F795" s="14"/>
    </row>
    <row r="796" spans="2:6" x14ac:dyDescent="0.25">
      <c r="B796" s="13"/>
      <c r="F796" s="14"/>
    </row>
    <row r="797" spans="2:6" x14ac:dyDescent="0.25">
      <c r="B797" s="13"/>
      <c r="F797" s="14"/>
    </row>
    <row r="798" spans="2:6" x14ac:dyDescent="0.25">
      <c r="B798" s="13"/>
      <c r="F798" s="14"/>
    </row>
    <row r="799" spans="2:6" x14ac:dyDescent="0.25">
      <c r="B799" s="13"/>
      <c r="F799" s="14"/>
    </row>
    <row r="800" spans="2:6" x14ac:dyDescent="0.25">
      <c r="B800" s="13"/>
      <c r="F800" s="14"/>
    </row>
    <row r="801" spans="2:6" x14ac:dyDescent="0.25">
      <c r="B801" s="13"/>
      <c r="F801" s="14"/>
    </row>
    <row r="802" spans="2:6" x14ac:dyDescent="0.25">
      <c r="B802" s="13"/>
      <c r="F802" s="14"/>
    </row>
    <row r="803" spans="2:6" x14ac:dyDescent="0.25">
      <c r="B803" s="13"/>
      <c r="F803" s="14"/>
    </row>
    <row r="804" spans="2:6" x14ac:dyDescent="0.25">
      <c r="B804" s="13"/>
      <c r="F804" s="14"/>
    </row>
    <row r="805" spans="2:6" x14ac:dyDescent="0.25">
      <c r="B805" s="13"/>
      <c r="F805" s="14"/>
    </row>
    <row r="806" spans="2:6" x14ac:dyDescent="0.25">
      <c r="B806" s="13"/>
      <c r="F806" s="14"/>
    </row>
    <row r="807" spans="2:6" x14ac:dyDescent="0.25">
      <c r="B807" s="13"/>
      <c r="F807" s="14"/>
    </row>
    <row r="808" spans="2:6" x14ac:dyDescent="0.25">
      <c r="B808" s="13"/>
      <c r="F808" s="14"/>
    </row>
    <row r="809" spans="2:6" x14ac:dyDescent="0.25">
      <c r="B809" s="13"/>
      <c r="F809" s="14"/>
    </row>
    <row r="810" spans="2:6" x14ac:dyDescent="0.25">
      <c r="B810" s="13"/>
      <c r="F810" s="14"/>
    </row>
    <row r="811" spans="2:6" x14ac:dyDescent="0.25">
      <c r="B811" s="13"/>
      <c r="F811" s="14"/>
    </row>
    <row r="812" spans="2:6" x14ac:dyDescent="0.25">
      <c r="B812" s="13"/>
      <c r="F812" s="14"/>
    </row>
    <row r="813" spans="2:6" x14ac:dyDescent="0.25">
      <c r="B813" s="13"/>
      <c r="F813" s="14"/>
    </row>
    <row r="814" spans="2:6" x14ac:dyDescent="0.25">
      <c r="B814" s="13"/>
      <c r="F814" s="14"/>
    </row>
    <row r="815" spans="2:6" x14ac:dyDescent="0.25">
      <c r="B815" s="13"/>
      <c r="F815" s="14"/>
    </row>
    <row r="816" spans="2:6" x14ac:dyDescent="0.25">
      <c r="B816" s="13"/>
      <c r="F816" s="14"/>
    </row>
    <row r="817" spans="2:6" x14ac:dyDescent="0.25">
      <c r="B817" s="13"/>
      <c r="F817" s="14"/>
    </row>
    <row r="818" spans="2:6" x14ac:dyDescent="0.25">
      <c r="B818" s="13"/>
      <c r="F818" s="14"/>
    </row>
    <row r="819" spans="2:6" x14ac:dyDescent="0.25">
      <c r="B819" s="13"/>
      <c r="F819" s="14"/>
    </row>
    <row r="820" spans="2:6" x14ac:dyDescent="0.25">
      <c r="B820" s="13"/>
      <c r="F820" s="14"/>
    </row>
    <row r="821" spans="2:6" x14ac:dyDescent="0.25">
      <c r="B821" s="13"/>
      <c r="F821" s="14"/>
    </row>
    <row r="822" spans="2:6" x14ac:dyDescent="0.25">
      <c r="B822" s="13"/>
      <c r="F822" s="14"/>
    </row>
    <row r="823" spans="2:6" x14ac:dyDescent="0.25">
      <c r="B823" s="13"/>
      <c r="F823" s="14"/>
    </row>
    <row r="824" spans="2:6" x14ac:dyDescent="0.25">
      <c r="B824" s="13"/>
      <c r="F824" s="14"/>
    </row>
    <row r="825" spans="2:6" x14ac:dyDescent="0.25">
      <c r="B825" s="13"/>
      <c r="F825" s="14"/>
    </row>
    <row r="826" spans="2:6" x14ac:dyDescent="0.25">
      <c r="B826" s="13"/>
      <c r="F826" s="14"/>
    </row>
    <row r="827" spans="2:6" x14ac:dyDescent="0.25">
      <c r="B827" s="13"/>
      <c r="F827" s="14"/>
    </row>
    <row r="828" spans="2:6" x14ac:dyDescent="0.25">
      <c r="B828" s="13"/>
      <c r="F828" s="14"/>
    </row>
    <row r="829" spans="2:6" x14ac:dyDescent="0.25">
      <c r="B829" s="13"/>
      <c r="F829" s="14"/>
    </row>
    <row r="830" spans="2:6" x14ac:dyDescent="0.25">
      <c r="B830" s="13"/>
      <c r="F830" s="14"/>
    </row>
    <row r="831" spans="2:6" x14ac:dyDescent="0.25">
      <c r="B831" s="13"/>
      <c r="F831" s="14"/>
    </row>
    <row r="832" spans="2:6" x14ac:dyDescent="0.25">
      <c r="B832" s="13"/>
      <c r="F832" s="14"/>
    </row>
    <row r="833" spans="2:6" x14ac:dyDescent="0.25">
      <c r="B833" s="13"/>
      <c r="F833" s="14"/>
    </row>
    <row r="834" spans="2:6" x14ac:dyDescent="0.25">
      <c r="B834" s="13"/>
      <c r="F834" s="14"/>
    </row>
    <row r="835" spans="2:6" x14ac:dyDescent="0.25">
      <c r="B835" s="13"/>
      <c r="F835" s="14"/>
    </row>
    <row r="836" spans="2:6" x14ac:dyDescent="0.25">
      <c r="B836" s="13"/>
      <c r="F836" s="14"/>
    </row>
    <row r="837" spans="2:6" x14ac:dyDescent="0.25">
      <c r="B837" s="13"/>
      <c r="F837" s="14"/>
    </row>
    <row r="838" spans="2:6" x14ac:dyDescent="0.25">
      <c r="B838" s="13"/>
      <c r="F838" s="14"/>
    </row>
    <row r="839" spans="2:6" x14ac:dyDescent="0.25">
      <c r="B839" s="13"/>
      <c r="F839" s="14"/>
    </row>
    <row r="840" spans="2:6" x14ac:dyDescent="0.25">
      <c r="B840" s="13"/>
      <c r="F840" s="14"/>
    </row>
    <row r="841" spans="2:6" x14ac:dyDescent="0.25">
      <c r="B841" s="13"/>
      <c r="F841" s="14"/>
    </row>
    <row r="842" spans="2:6" x14ac:dyDescent="0.25">
      <c r="B842" s="13"/>
      <c r="F842" s="14"/>
    </row>
    <row r="843" spans="2:6" x14ac:dyDescent="0.25">
      <c r="B843" s="13"/>
      <c r="F843" s="14"/>
    </row>
    <row r="844" spans="2:6" x14ac:dyDescent="0.25">
      <c r="B844" s="13"/>
      <c r="F844" s="14"/>
    </row>
    <row r="845" spans="2:6" x14ac:dyDescent="0.25">
      <c r="B845" s="13"/>
      <c r="F845" s="14"/>
    </row>
    <row r="846" spans="2:6" x14ac:dyDescent="0.25">
      <c r="B846" s="13"/>
      <c r="F846" s="14"/>
    </row>
    <row r="847" spans="2:6" x14ac:dyDescent="0.25">
      <c r="B847" s="13"/>
      <c r="F847" s="14"/>
    </row>
    <row r="848" spans="2:6" x14ac:dyDescent="0.25">
      <c r="B848" s="13"/>
      <c r="F848" s="14"/>
    </row>
    <row r="849" spans="2:6" x14ac:dyDescent="0.25">
      <c r="B849" s="13"/>
      <c r="F849" s="14"/>
    </row>
    <row r="850" spans="2:6" x14ac:dyDescent="0.25">
      <c r="B850" s="13"/>
      <c r="F850" s="14"/>
    </row>
    <row r="851" spans="2:6" x14ac:dyDescent="0.25">
      <c r="B851" s="13"/>
      <c r="F851" s="14"/>
    </row>
    <row r="852" spans="2:6" x14ac:dyDescent="0.25">
      <c r="B852" s="13"/>
      <c r="F852" s="14"/>
    </row>
    <row r="853" spans="2:6" x14ac:dyDescent="0.25">
      <c r="B853" s="13"/>
      <c r="F853" s="14"/>
    </row>
    <row r="854" spans="2:6" x14ac:dyDescent="0.25">
      <c r="B854" s="13"/>
      <c r="F854" s="14"/>
    </row>
    <row r="855" spans="2:6" x14ac:dyDescent="0.25">
      <c r="B855" s="13"/>
      <c r="F855" s="14"/>
    </row>
    <row r="856" spans="2:6" x14ac:dyDescent="0.25">
      <c r="B856" s="13"/>
      <c r="F856" s="14"/>
    </row>
    <row r="857" spans="2:6" x14ac:dyDescent="0.25">
      <c r="B857" s="13"/>
      <c r="F857" s="14"/>
    </row>
    <row r="858" spans="2:6" x14ac:dyDescent="0.25">
      <c r="B858" s="13"/>
      <c r="F858" s="14"/>
    </row>
    <row r="859" spans="2:6" x14ac:dyDescent="0.25">
      <c r="B859" s="13"/>
      <c r="F859" s="14"/>
    </row>
    <row r="860" spans="2:6" x14ac:dyDescent="0.25">
      <c r="B860" s="13"/>
      <c r="F860" s="14"/>
    </row>
    <row r="861" spans="2:6" x14ac:dyDescent="0.25">
      <c r="B861" s="13"/>
      <c r="F861" s="14"/>
    </row>
    <row r="862" spans="2:6" x14ac:dyDescent="0.25">
      <c r="B862" s="13"/>
      <c r="F862" s="14"/>
    </row>
    <row r="863" spans="2:6" x14ac:dyDescent="0.25">
      <c r="B863" s="13"/>
      <c r="F863" s="14"/>
    </row>
    <row r="864" spans="2:6" x14ac:dyDescent="0.25">
      <c r="B864" s="13"/>
      <c r="F864" s="14"/>
    </row>
    <row r="865" spans="2:6" x14ac:dyDescent="0.25">
      <c r="B865" s="13"/>
      <c r="F865" s="14"/>
    </row>
    <row r="866" spans="2:6" x14ac:dyDescent="0.25">
      <c r="B866" s="13"/>
      <c r="F866" s="14"/>
    </row>
    <row r="867" spans="2:6" x14ac:dyDescent="0.25">
      <c r="B867" s="13"/>
      <c r="F867" s="14"/>
    </row>
    <row r="868" spans="2:6" x14ac:dyDescent="0.25">
      <c r="B868" s="13"/>
      <c r="F868" s="14"/>
    </row>
    <row r="869" spans="2:6" x14ac:dyDescent="0.25">
      <c r="B869" s="13"/>
      <c r="F869" s="14"/>
    </row>
    <row r="870" spans="2:6" x14ac:dyDescent="0.25">
      <c r="B870" s="13"/>
      <c r="F870" s="14"/>
    </row>
    <row r="871" spans="2:6" x14ac:dyDescent="0.25">
      <c r="B871" s="13"/>
      <c r="F871" s="14"/>
    </row>
    <row r="872" spans="2:6" x14ac:dyDescent="0.25">
      <c r="B872" s="13"/>
      <c r="F872" s="14"/>
    </row>
    <row r="873" spans="2:6" x14ac:dyDescent="0.25">
      <c r="B873" s="13"/>
      <c r="F873" s="14"/>
    </row>
    <row r="874" spans="2:6" x14ac:dyDescent="0.25">
      <c r="B874" s="13"/>
      <c r="F874" s="14"/>
    </row>
    <row r="875" spans="2:6" x14ac:dyDescent="0.25">
      <c r="B875" s="13"/>
      <c r="F875" s="14"/>
    </row>
    <row r="876" spans="2:6" x14ac:dyDescent="0.25">
      <c r="B876" s="13"/>
      <c r="F876" s="14"/>
    </row>
    <row r="877" spans="2:6" x14ac:dyDescent="0.25">
      <c r="B877" s="13"/>
      <c r="F877" s="14"/>
    </row>
    <row r="878" spans="2:6" x14ac:dyDescent="0.25">
      <c r="B878" s="13"/>
      <c r="F878" s="14"/>
    </row>
    <row r="879" spans="2:6" x14ac:dyDescent="0.25">
      <c r="B879" s="13"/>
      <c r="F879" s="14"/>
    </row>
    <row r="880" spans="2:6" x14ac:dyDescent="0.25">
      <c r="B880" s="13"/>
      <c r="F880" s="14"/>
    </row>
    <row r="881" spans="2:6" x14ac:dyDescent="0.25">
      <c r="B881" s="13"/>
      <c r="F881" s="14"/>
    </row>
    <row r="882" spans="2:6" x14ac:dyDescent="0.25">
      <c r="B882" s="13"/>
      <c r="F882" s="14"/>
    </row>
    <row r="883" spans="2:6" x14ac:dyDescent="0.25">
      <c r="B883" s="13"/>
      <c r="F883" s="14"/>
    </row>
    <row r="884" spans="2:6" x14ac:dyDescent="0.25">
      <c r="B884" s="13"/>
      <c r="F884" s="14"/>
    </row>
    <row r="885" spans="2:6" x14ac:dyDescent="0.25">
      <c r="B885" s="13"/>
      <c r="F885" s="14"/>
    </row>
    <row r="886" spans="2:6" x14ac:dyDescent="0.25">
      <c r="B886" s="13"/>
      <c r="F886" s="14"/>
    </row>
    <row r="887" spans="2:6" x14ac:dyDescent="0.25">
      <c r="B887" s="13"/>
      <c r="F887" s="14"/>
    </row>
    <row r="888" spans="2:6" x14ac:dyDescent="0.25">
      <c r="B888" s="13"/>
      <c r="F888" s="14"/>
    </row>
    <row r="889" spans="2:6" x14ac:dyDescent="0.25">
      <c r="B889" s="13"/>
      <c r="F889" s="14"/>
    </row>
    <row r="890" spans="2:6" x14ac:dyDescent="0.25">
      <c r="B890" s="13"/>
      <c r="F890" s="14"/>
    </row>
    <row r="891" spans="2:6" x14ac:dyDescent="0.25">
      <c r="B891" s="13"/>
      <c r="F891" s="14"/>
    </row>
    <row r="892" spans="2:6" x14ac:dyDescent="0.25">
      <c r="B892" s="13"/>
      <c r="F892" s="14"/>
    </row>
    <row r="893" spans="2:6" x14ac:dyDescent="0.25">
      <c r="B893" s="13"/>
      <c r="F893" s="14"/>
    </row>
    <row r="894" spans="2:6" x14ac:dyDescent="0.25">
      <c r="B894" s="13"/>
      <c r="F894" s="14"/>
    </row>
    <row r="895" spans="2:6" x14ac:dyDescent="0.25">
      <c r="B895" s="13"/>
      <c r="F895" s="14"/>
    </row>
    <row r="896" spans="2:6" x14ac:dyDescent="0.25">
      <c r="B896" s="13"/>
      <c r="F896" s="14"/>
    </row>
    <row r="897" spans="2:6" x14ac:dyDescent="0.25">
      <c r="B897" s="13"/>
      <c r="F897" s="14"/>
    </row>
    <row r="898" spans="2:6" x14ac:dyDescent="0.25">
      <c r="B898" s="13"/>
      <c r="F898" s="14"/>
    </row>
    <row r="899" spans="2:6" x14ac:dyDescent="0.25">
      <c r="B899" s="13"/>
      <c r="F899" s="14"/>
    </row>
    <row r="900" spans="2:6" x14ac:dyDescent="0.25">
      <c r="B900" s="13"/>
      <c r="F900" s="14"/>
    </row>
    <row r="901" spans="2:6" x14ac:dyDescent="0.25">
      <c r="B901" s="13"/>
      <c r="F901" s="14"/>
    </row>
    <row r="902" spans="2:6" x14ac:dyDescent="0.25">
      <c r="B902" s="13"/>
      <c r="F902" s="14"/>
    </row>
    <row r="903" spans="2:6" x14ac:dyDescent="0.25">
      <c r="B903" s="13"/>
      <c r="F903" s="14"/>
    </row>
    <row r="904" spans="2:6" x14ac:dyDescent="0.25">
      <c r="B904" s="13"/>
      <c r="F904" s="14"/>
    </row>
    <row r="905" spans="2:6" x14ac:dyDescent="0.25">
      <c r="B905" s="13"/>
      <c r="F905" s="14"/>
    </row>
    <row r="906" spans="2:6" x14ac:dyDescent="0.25">
      <c r="B906" s="13"/>
      <c r="F906" s="14"/>
    </row>
    <row r="907" spans="2:6" x14ac:dyDescent="0.25">
      <c r="B907" s="13"/>
      <c r="F907" s="14"/>
    </row>
    <row r="908" spans="2:6" x14ac:dyDescent="0.25">
      <c r="B908" s="13"/>
      <c r="F908" s="14"/>
    </row>
    <row r="909" spans="2:6" x14ac:dyDescent="0.25">
      <c r="B909" s="13"/>
      <c r="F909" s="14"/>
    </row>
    <row r="910" spans="2:6" x14ac:dyDescent="0.25">
      <c r="B910" s="13"/>
      <c r="F910" s="14"/>
    </row>
    <row r="911" spans="2:6" x14ac:dyDescent="0.25">
      <c r="B911" s="13"/>
      <c r="F911" s="14"/>
    </row>
    <row r="912" spans="2:6" x14ac:dyDescent="0.25">
      <c r="B912" s="13"/>
      <c r="F912" s="14"/>
    </row>
    <row r="913" spans="2:6" x14ac:dyDescent="0.25">
      <c r="B913" s="13"/>
      <c r="F913" s="14"/>
    </row>
    <row r="914" spans="2:6" x14ac:dyDescent="0.25">
      <c r="B914" s="13"/>
      <c r="F914" s="14"/>
    </row>
    <row r="915" spans="2:6" x14ac:dyDescent="0.25">
      <c r="B915" s="13"/>
      <c r="F915" s="14"/>
    </row>
    <row r="916" spans="2:6" x14ac:dyDescent="0.25">
      <c r="B916" s="13"/>
      <c r="F916" s="14"/>
    </row>
    <row r="917" spans="2:6" x14ac:dyDescent="0.25">
      <c r="B917" s="13"/>
      <c r="F917" s="14"/>
    </row>
    <row r="918" spans="2:6" x14ac:dyDescent="0.25">
      <c r="B918" s="13"/>
      <c r="F918" s="14"/>
    </row>
    <row r="919" spans="2:6" x14ac:dyDescent="0.25">
      <c r="B919" s="13"/>
      <c r="F919" s="14"/>
    </row>
    <row r="920" spans="2:6" x14ac:dyDescent="0.25">
      <c r="B920" s="13"/>
      <c r="F920" s="14"/>
    </row>
    <row r="921" spans="2:6" x14ac:dyDescent="0.25">
      <c r="B921" s="13"/>
      <c r="F921" s="14"/>
    </row>
    <row r="922" spans="2:6" x14ac:dyDescent="0.25">
      <c r="B922" s="13"/>
      <c r="F922" s="14"/>
    </row>
    <row r="923" spans="2:6" x14ac:dyDescent="0.25">
      <c r="B923" s="13"/>
      <c r="F923" s="14"/>
    </row>
    <row r="924" spans="2:6" x14ac:dyDescent="0.25">
      <c r="B924" s="13"/>
      <c r="F924" s="14"/>
    </row>
    <row r="925" spans="2:6" x14ac:dyDescent="0.25">
      <c r="B925" s="13"/>
      <c r="F925" s="14"/>
    </row>
    <row r="926" spans="2:6" x14ac:dyDescent="0.25">
      <c r="B926" s="13"/>
      <c r="F926" s="14"/>
    </row>
    <row r="927" spans="2:6" x14ac:dyDescent="0.25">
      <c r="B927" s="13"/>
      <c r="F927" s="14"/>
    </row>
    <row r="928" spans="2:6" x14ac:dyDescent="0.25">
      <c r="B928" s="13"/>
      <c r="F928" s="14"/>
    </row>
    <row r="929" spans="2:6" x14ac:dyDescent="0.25">
      <c r="B929" s="13"/>
      <c r="F929" s="14"/>
    </row>
    <row r="930" spans="2:6" x14ac:dyDescent="0.25">
      <c r="B930" s="13"/>
      <c r="F930" s="14"/>
    </row>
    <row r="931" spans="2:6" x14ac:dyDescent="0.25">
      <c r="B931" s="13"/>
      <c r="F931" s="14"/>
    </row>
    <row r="932" spans="2:6" x14ac:dyDescent="0.25">
      <c r="B932" s="13"/>
      <c r="F932" s="14"/>
    </row>
    <row r="933" spans="2:6" x14ac:dyDescent="0.25">
      <c r="B933" s="13"/>
      <c r="F933" s="14"/>
    </row>
    <row r="934" spans="2:6" x14ac:dyDescent="0.25">
      <c r="B934" s="13"/>
      <c r="F934" s="14"/>
    </row>
    <row r="935" spans="2:6" x14ac:dyDescent="0.25">
      <c r="B935" s="13"/>
      <c r="F935" s="14"/>
    </row>
    <row r="936" spans="2:6" x14ac:dyDescent="0.25">
      <c r="B936" s="13"/>
      <c r="F936" s="14"/>
    </row>
    <row r="937" spans="2:6" x14ac:dyDescent="0.25">
      <c r="B937" s="13"/>
      <c r="F937" s="14"/>
    </row>
    <row r="938" spans="2:6" x14ac:dyDescent="0.25">
      <c r="B938" s="13"/>
      <c r="F938" s="14"/>
    </row>
    <row r="939" spans="2:6" x14ac:dyDescent="0.25">
      <c r="B939" s="13"/>
      <c r="F939" s="14"/>
    </row>
    <row r="940" spans="2:6" x14ac:dyDescent="0.25">
      <c r="B940" s="13"/>
      <c r="F940" s="14"/>
    </row>
    <row r="941" spans="2:6" x14ac:dyDescent="0.25">
      <c r="B941" s="13"/>
      <c r="F941" s="14"/>
    </row>
    <row r="942" spans="2:6" x14ac:dyDescent="0.25">
      <c r="B942" s="13"/>
      <c r="F942" s="14"/>
    </row>
    <row r="943" spans="2:6" x14ac:dyDescent="0.25">
      <c r="B943" s="13"/>
      <c r="F943" s="14"/>
    </row>
    <row r="944" spans="2:6" x14ac:dyDescent="0.25">
      <c r="B944" s="13"/>
      <c r="F944" s="14"/>
    </row>
    <row r="945" spans="2:6" x14ac:dyDescent="0.25">
      <c r="B945" s="13"/>
      <c r="F945" s="14"/>
    </row>
    <row r="946" spans="2:6" x14ac:dyDescent="0.25">
      <c r="B946" s="13"/>
      <c r="F946" s="14"/>
    </row>
    <row r="947" spans="2:6" x14ac:dyDescent="0.25">
      <c r="B947" s="13"/>
      <c r="F947" s="14"/>
    </row>
    <row r="948" spans="2:6" x14ac:dyDescent="0.25">
      <c r="B948" s="13"/>
      <c r="F948" s="14"/>
    </row>
    <row r="949" spans="2:6" x14ac:dyDescent="0.25">
      <c r="B949" s="13"/>
      <c r="F949" s="14"/>
    </row>
    <row r="950" spans="2:6" x14ac:dyDescent="0.25">
      <c r="B950" s="13"/>
      <c r="F950" s="14"/>
    </row>
    <row r="951" spans="2:6" x14ac:dyDescent="0.25">
      <c r="B951" s="13"/>
      <c r="F951" s="14"/>
    </row>
    <row r="952" spans="2:6" x14ac:dyDescent="0.25">
      <c r="B952" s="13"/>
      <c r="F952" s="14"/>
    </row>
    <row r="953" spans="2:6" x14ac:dyDescent="0.25">
      <c r="B953" s="13"/>
      <c r="F953" s="14"/>
    </row>
    <row r="954" spans="2:6" x14ac:dyDescent="0.25">
      <c r="B954" s="13"/>
      <c r="F954" s="14"/>
    </row>
    <row r="955" spans="2:6" x14ac:dyDescent="0.25">
      <c r="B955" s="13"/>
      <c r="F955" s="14"/>
    </row>
    <row r="956" spans="2:6" x14ac:dyDescent="0.25">
      <c r="B956" s="13"/>
      <c r="F956" s="14"/>
    </row>
    <row r="957" spans="2:6" x14ac:dyDescent="0.25">
      <c r="B957" s="13"/>
      <c r="F957" s="14"/>
    </row>
    <row r="958" spans="2:6" x14ac:dyDescent="0.25">
      <c r="B958" s="13"/>
      <c r="F958" s="14"/>
    </row>
    <row r="959" spans="2:6" x14ac:dyDescent="0.25">
      <c r="B959" s="13"/>
      <c r="F959" s="14"/>
    </row>
    <row r="960" spans="2:6" x14ac:dyDescent="0.25">
      <c r="B960" s="13"/>
      <c r="F960" s="14"/>
    </row>
    <row r="961" spans="2:6" x14ac:dyDescent="0.25">
      <c r="B961" s="13"/>
      <c r="F961" s="14"/>
    </row>
    <row r="962" spans="2:6" x14ac:dyDescent="0.25">
      <c r="B962" s="13"/>
      <c r="F962" s="14"/>
    </row>
    <row r="963" spans="2:6" x14ac:dyDescent="0.25">
      <c r="B963" s="13"/>
      <c r="F963" s="14"/>
    </row>
    <row r="964" spans="2:6" x14ac:dyDescent="0.25">
      <c r="B964" s="13"/>
      <c r="F964" s="14"/>
    </row>
    <row r="965" spans="2:6" x14ac:dyDescent="0.25">
      <c r="B965" s="13"/>
      <c r="F965" s="14"/>
    </row>
    <row r="966" spans="2:6" x14ac:dyDescent="0.25">
      <c r="B966" s="13"/>
      <c r="F966" s="14"/>
    </row>
    <row r="967" spans="2:6" x14ac:dyDescent="0.25">
      <c r="B967" s="13"/>
      <c r="F967" s="14"/>
    </row>
    <row r="968" spans="2:6" x14ac:dyDescent="0.25">
      <c r="B968" s="13"/>
      <c r="F968" s="14"/>
    </row>
    <row r="969" spans="2:6" x14ac:dyDescent="0.25">
      <c r="B969" s="13"/>
      <c r="F969" s="14"/>
    </row>
    <row r="970" spans="2:6" x14ac:dyDescent="0.25">
      <c r="B970" s="13"/>
      <c r="F970" s="14"/>
    </row>
    <row r="971" spans="2:6" x14ac:dyDescent="0.25">
      <c r="B971" s="13"/>
      <c r="F971" s="14"/>
    </row>
    <row r="972" spans="2:6" x14ac:dyDescent="0.25">
      <c r="B972" s="13"/>
      <c r="F972" s="14"/>
    </row>
    <row r="973" spans="2:6" x14ac:dyDescent="0.25">
      <c r="B973" s="13"/>
      <c r="F973" s="14"/>
    </row>
    <row r="974" spans="2:6" x14ac:dyDescent="0.25">
      <c r="B974" s="13"/>
      <c r="F974" s="14"/>
    </row>
    <row r="975" spans="2:6" x14ac:dyDescent="0.25">
      <c r="B975" s="13"/>
      <c r="F975" s="14"/>
    </row>
    <row r="976" spans="2:6" x14ac:dyDescent="0.25">
      <c r="B976" s="13"/>
      <c r="F976" s="14"/>
    </row>
    <row r="977" spans="2:6" x14ac:dyDescent="0.25">
      <c r="B977" s="13"/>
      <c r="F977" s="14"/>
    </row>
    <row r="978" spans="2:6" x14ac:dyDescent="0.25">
      <c r="B978" s="13"/>
      <c r="F978" s="14"/>
    </row>
    <row r="979" spans="2:6" x14ac:dyDescent="0.25">
      <c r="B979" s="13"/>
      <c r="F979" s="14"/>
    </row>
    <row r="980" spans="2:6" x14ac:dyDescent="0.25">
      <c r="B980" s="13"/>
      <c r="F980" s="14"/>
    </row>
    <row r="981" spans="2:6" x14ac:dyDescent="0.25">
      <c r="B981" s="13"/>
      <c r="F981" s="14"/>
    </row>
    <row r="982" spans="2:6" x14ac:dyDescent="0.25">
      <c r="B982" s="13"/>
      <c r="F982" s="14"/>
    </row>
    <row r="983" spans="2:6" x14ac:dyDescent="0.25">
      <c r="B983" s="13"/>
      <c r="F983" s="14"/>
    </row>
    <row r="984" spans="2:6" x14ac:dyDescent="0.25">
      <c r="B984" s="13"/>
      <c r="F984" s="14"/>
    </row>
    <row r="985" spans="2:6" x14ac:dyDescent="0.25">
      <c r="B985" s="13"/>
      <c r="F985" s="14"/>
    </row>
    <row r="986" spans="2:6" x14ac:dyDescent="0.25">
      <c r="B986" s="13"/>
      <c r="F986" s="14"/>
    </row>
    <row r="987" spans="2:6" x14ac:dyDescent="0.25">
      <c r="B987" s="13"/>
      <c r="F987" s="14"/>
    </row>
    <row r="988" spans="2:6" x14ac:dyDescent="0.25">
      <c r="B988" s="13"/>
      <c r="F988" s="14"/>
    </row>
    <row r="989" spans="2:6" x14ac:dyDescent="0.25">
      <c r="B989" s="13"/>
      <c r="F989" s="14"/>
    </row>
    <row r="990" spans="2:6" x14ac:dyDescent="0.25">
      <c r="B990" s="13"/>
      <c r="F990" s="14"/>
    </row>
    <row r="991" spans="2:6" x14ac:dyDescent="0.25">
      <c r="B991" s="13"/>
      <c r="F991" s="14"/>
    </row>
    <row r="992" spans="2:6" x14ac:dyDescent="0.25">
      <c r="B992" s="13"/>
      <c r="F992" s="14"/>
    </row>
    <row r="993" spans="2:6" x14ac:dyDescent="0.25">
      <c r="B993" s="13"/>
      <c r="F993" s="14"/>
    </row>
    <row r="994" spans="2:6" x14ac:dyDescent="0.25">
      <c r="B994" s="13"/>
      <c r="F994" s="14"/>
    </row>
    <row r="995" spans="2:6" x14ac:dyDescent="0.25">
      <c r="B995" s="13"/>
      <c r="F995" s="14"/>
    </row>
    <row r="996" spans="2:6" x14ac:dyDescent="0.25">
      <c r="B996" s="13"/>
      <c r="F996" s="14"/>
    </row>
    <row r="997" spans="2:6" x14ac:dyDescent="0.25">
      <c r="B997" s="13"/>
      <c r="F997" s="14"/>
    </row>
    <row r="998" spans="2:6" x14ac:dyDescent="0.25">
      <c r="B998" s="13"/>
      <c r="F998" s="14"/>
    </row>
    <row r="999" spans="2:6" x14ac:dyDescent="0.25">
      <c r="B999" s="13"/>
      <c r="F999" s="14"/>
    </row>
    <row r="1000" spans="2:6" x14ac:dyDescent="0.25">
      <c r="B1000" s="13"/>
      <c r="F1000" s="14"/>
    </row>
    <row r="1001" spans="2:6" x14ac:dyDescent="0.25">
      <c r="B1001" s="13"/>
      <c r="F1001" s="14"/>
    </row>
    <row r="1002" spans="2:6" x14ac:dyDescent="0.25">
      <c r="B1002" s="13"/>
      <c r="F1002" s="14"/>
    </row>
    <row r="1003" spans="2:6" x14ac:dyDescent="0.25">
      <c r="B1003" s="13"/>
      <c r="F1003" s="14"/>
    </row>
    <row r="1004" spans="2:6" x14ac:dyDescent="0.25">
      <c r="B1004" s="13"/>
      <c r="F1004" s="14"/>
    </row>
    <row r="1005" spans="2:6" x14ac:dyDescent="0.25">
      <c r="B1005" s="13"/>
      <c r="F1005" s="14"/>
    </row>
    <row r="1006" spans="2:6" x14ac:dyDescent="0.25">
      <c r="B1006" s="13"/>
      <c r="F1006" s="14"/>
    </row>
    <row r="1007" spans="2:6" x14ac:dyDescent="0.25">
      <c r="B1007" s="13"/>
      <c r="F1007" s="14"/>
    </row>
    <row r="1008" spans="2:6" x14ac:dyDescent="0.25">
      <c r="B1008" s="13"/>
      <c r="F1008" s="14"/>
    </row>
    <row r="1009" spans="2:6" x14ac:dyDescent="0.25">
      <c r="B1009" s="13"/>
      <c r="F1009" s="14"/>
    </row>
    <row r="1010" spans="2:6" x14ac:dyDescent="0.25">
      <c r="B1010" s="13"/>
      <c r="F1010" s="14"/>
    </row>
    <row r="1011" spans="2:6" x14ac:dyDescent="0.25">
      <c r="B1011" s="13"/>
      <c r="F1011" s="14"/>
    </row>
    <row r="1012" spans="2:6" x14ac:dyDescent="0.25">
      <c r="B1012" s="13"/>
      <c r="F1012" s="14"/>
    </row>
    <row r="1013" spans="2:6" x14ac:dyDescent="0.25">
      <c r="B1013" s="13"/>
      <c r="F1013" s="14"/>
    </row>
    <row r="1014" spans="2:6" x14ac:dyDescent="0.25">
      <c r="B1014" s="13"/>
      <c r="F1014" s="14"/>
    </row>
    <row r="1015" spans="2:6" x14ac:dyDescent="0.25">
      <c r="B1015" s="13"/>
      <c r="F1015" s="14"/>
    </row>
    <row r="1016" spans="2:6" x14ac:dyDescent="0.25">
      <c r="B1016" s="13"/>
      <c r="F1016" s="14"/>
    </row>
    <row r="1017" spans="2:6" x14ac:dyDescent="0.25">
      <c r="B1017" s="13"/>
      <c r="F1017" s="14"/>
    </row>
    <row r="1018" spans="2:6" x14ac:dyDescent="0.25">
      <c r="B1018" s="13"/>
      <c r="F1018" s="14"/>
    </row>
    <row r="1019" spans="2:6" x14ac:dyDescent="0.25">
      <c r="B1019" s="13"/>
      <c r="F1019" s="14"/>
    </row>
    <row r="1020" spans="2:6" x14ac:dyDescent="0.25">
      <c r="B1020" s="13"/>
      <c r="F1020" s="14"/>
    </row>
    <row r="1021" spans="2:6" x14ac:dyDescent="0.25">
      <c r="B1021" s="13"/>
      <c r="F1021" s="14"/>
    </row>
    <row r="1022" spans="2:6" x14ac:dyDescent="0.25">
      <c r="B1022" s="13"/>
      <c r="F1022" s="14"/>
    </row>
    <row r="1023" spans="2:6" x14ac:dyDescent="0.25">
      <c r="B1023" s="13"/>
      <c r="F1023" s="14"/>
    </row>
    <row r="1024" spans="2:6" x14ac:dyDescent="0.25">
      <c r="B1024" s="13"/>
      <c r="F1024" s="14"/>
    </row>
    <row r="1025" spans="2:6" x14ac:dyDescent="0.25">
      <c r="B1025" s="13"/>
      <c r="F1025" s="14"/>
    </row>
    <row r="1026" spans="2:6" x14ac:dyDescent="0.25">
      <c r="B1026" s="13"/>
      <c r="F1026" s="14"/>
    </row>
    <row r="1027" spans="2:6" x14ac:dyDescent="0.25">
      <c r="B1027" s="13"/>
      <c r="F1027" s="14"/>
    </row>
    <row r="1028" spans="2:6" x14ac:dyDescent="0.25">
      <c r="B1028" s="13"/>
      <c r="F1028" s="14"/>
    </row>
    <row r="1029" spans="2:6" x14ac:dyDescent="0.25">
      <c r="B1029" s="13"/>
      <c r="F1029" s="14"/>
    </row>
    <row r="1030" spans="2:6" x14ac:dyDescent="0.25">
      <c r="B1030" s="13"/>
      <c r="F1030" s="14"/>
    </row>
    <row r="1031" spans="2:6" x14ac:dyDescent="0.25">
      <c r="B1031" s="13"/>
      <c r="F1031" s="14"/>
    </row>
    <row r="1032" spans="2:6" x14ac:dyDescent="0.25">
      <c r="B1032" s="13"/>
      <c r="F1032" s="14"/>
    </row>
    <row r="1033" spans="2:6" x14ac:dyDescent="0.25">
      <c r="B1033" s="13"/>
      <c r="F1033" s="14"/>
    </row>
    <row r="1034" spans="2:6" x14ac:dyDescent="0.25">
      <c r="B1034" s="13"/>
      <c r="F1034" s="14"/>
    </row>
    <row r="1035" spans="2:6" x14ac:dyDescent="0.25">
      <c r="B1035" s="13"/>
      <c r="F1035" s="14"/>
    </row>
    <row r="1036" spans="2:6" x14ac:dyDescent="0.25">
      <c r="B1036" s="13"/>
      <c r="F1036" s="14"/>
    </row>
    <row r="1037" spans="2:6" x14ac:dyDescent="0.25">
      <c r="B1037" s="13"/>
      <c r="F1037" s="14"/>
    </row>
    <row r="1038" spans="2:6" x14ac:dyDescent="0.25">
      <c r="B1038" s="13"/>
      <c r="F1038" s="14"/>
    </row>
    <row r="1039" spans="2:6" x14ac:dyDescent="0.25">
      <c r="B1039" s="13"/>
      <c r="F1039" s="14"/>
    </row>
    <row r="1040" spans="2:6" x14ac:dyDescent="0.25">
      <c r="B1040" s="13"/>
      <c r="F1040" s="14"/>
    </row>
    <row r="1041" spans="2:6" x14ac:dyDescent="0.25">
      <c r="B1041" s="13"/>
      <c r="F1041" s="14"/>
    </row>
    <row r="1042" spans="2:6" x14ac:dyDescent="0.25">
      <c r="B1042" s="13"/>
      <c r="F1042" s="14"/>
    </row>
    <row r="1043" spans="2:6" x14ac:dyDescent="0.25">
      <c r="B1043" s="13"/>
      <c r="F1043" s="14"/>
    </row>
    <row r="1044" spans="2:6" x14ac:dyDescent="0.25">
      <c r="B1044" s="13"/>
      <c r="F1044" s="14"/>
    </row>
    <row r="1045" spans="2:6" x14ac:dyDescent="0.25">
      <c r="B1045" s="13"/>
      <c r="F1045" s="14"/>
    </row>
    <row r="1046" spans="2:6" x14ac:dyDescent="0.25">
      <c r="B1046" s="13"/>
      <c r="F1046" s="14"/>
    </row>
    <row r="1047" spans="2:6" x14ac:dyDescent="0.25">
      <c r="B1047" s="13"/>
      <c r="F1047" s="14"/>
    </row>
    <row r="1048" spans="2:6" x14ac:dyDescent="0.25">
      <c r="B1048" s="13"/>
      <c r="F1048" s="14"/>
    </row>
    <row r="1049" spans="2:6" x14ac:dyDescent="0.25">
      <c r="B1049" s="13"/>
      <c r="F1049" s="14"/>
    </row>
    <row r="1050" spans="2:6" x14ac:dyDescent="0.25">
      <c r="B1050" s="13"/>
      <c r="F1050" s="14"/>
    </row>
    <row r="1051" spans="2:6" x14ac:dyDescent="0.25">
      <c r="B1051" s="13"/>
      <c r="F1051" s="14"/>
    </row>
    <row r="1052" spans="2:6" x14ac:dyDescent="0.25">
      <c r="B1052" s="13"/>
      <c r="F1052" s="14"/>
    </row>
    <row r="1053" spans="2:6" x14ac:dyDescent="0.25">
      <c r="B1053" s="13"/>
      <c r="F1053" s="14"/>
    </row>
    <row r="1054" spans="2:6" x14ac:dyDescent="0.25">
      <c r="B1054" s="13"/>
      <c r="F1054" s="14"/>
    </row>
    <row r="1055" spans="2:6" x14ac:dyDescent="0.25">
      <c r="B1055" s="13"/>
      <c r="F1055" s="14"/>
    </row>
    <row r="1056" spans="2:6" x14ac:dyDescent="0.25">
      <c r="B1056" s="13"/>
      <c r="F1056" s="14"/>
    </row>
    <row r="1057" spans="2:6" x14ac:dyDescent="0.25">
      <c r="B1057" s="13"/>
      <c r="F1057" s="14"/>
    </row>
    <row r="1058" spans="2:6" x14ac:dyDescent="0.25">
      <c r="B1058" s="13"/>
      <c r="F1058" s="14"/>
    </row>
    <row r="1059" spans="2:6" x14ac:dyDescent="0.25">
      <c r="B1059" s="13"/>
      <c r="F1059" s="14"/>
    </row>
    <row r="1060" spans="2:6" x14ac:dyDescent="0.25">
      <c r="B1060" s="13"/>
      <c r="F1060" s="14"/>
    </row>
    <row r="1061" spans="2:6" x14ac:dyDescent="0.25">
      <c r="B1061" s="13"/>
      <c r="F1061" s="14"/>
    </row>
    <row r="1062" spans="2:6" x14ac:dyDescent="0.25">
      <c r="B1062" s="13"/>
      <c r="F1062" s="14"/>
    </row>
    <row r="1063" spans="2:6" x14ac:dyDescent="0.25">
      <c r="B1063" s="13"/>
      <c r="F1063" s="14"/>
    </row>
    <row r="1064" spans="2:6" x14ac:dyDescent="0.25">
      <c r="B1064" s="13"/>
      <c r="F1064" s="14"/>
    </row>
    <row r="1065" spans="2:6" x14ac:dyDescent="0.25">
      <c r="B1065" s="13"/>
      <c r="F1065" s="14"/>
    </row>
    <row r="1066" spans="2:6" x14ac:dyDescent="0.25">
      <c r="B1066" s="13"/>
      <c r="F1066" s="14"/>
    </row>
    <row r="1067" spans="2:6" x14ac:dyDescent="0.25">
      <c r="B1067" s="13"/>
      <c r="F1067" s="14"/>
    </row>
    <row r="1068" spans="2:6" x14ac:dyDescent="0.25">
      <c r="B1068" s="13"/>
      <c r="F1068" s="14"/>
    </row>
    <row r="1069" spans="2:6" x14ac:dyDescent="0.25">
      <c r="B1069" s="13"/>
      <c r="F1069" s="14"/>
    </row>
    <row r="1070" spans="2:6" x14ac:dyDescent="0.25">
      <c r="B1070" s="13"/>
      <c r="F1070" s="14"/>
    </row>
    <row r="1071" spans="2:6" x14ac:dyDescent="0.25">
      <c r="B1071" s="13"/>
      <c r="F1071" s="14"/>
    </row>
    <row r="1072" spans="2:6" x14ac:dyDescent="0.25">
      <c r="B1072" s="13"/>
      <c r="F1072" s="14"/>
    </row>
    <row r="1073" spans="2:6" x14ac:dyDescent="0.25">
      <c r="B1073" s="13"/>
      <c r="F1073" s="14"/>
    </row>
    <row r="1074" spans="2:6" x14ac:dyDescent="0.25">
      <c r="B1074" s="13"/>
      <c r="F1074" s="14"/>
    </row>
    <row r="1075" spans="2:6" x14ac:dyDescent="0.25">
      <c r="B1075" s="13"/>
      <c r="F1075" s="14"/>
    </row>
    <row r="1076" spans="2:6" x14ac:dyDescent="0.25">
      <c r="B1076" s="13"/>
      <c r="F1076" s="14"/>
    </row>
    <row r="1077" spans="2:6" x14ac:dyDescent="0.25">
      <c r="B1077" s="13"/>
      <c r="F1077" s="14"/>
    </row>
    <row r="1078" spans="2:6" x14ac:dyDescent="0.25">
      <c r="B1078" s="13"/>
      <c r="F1078" s="14"/>
    </row>
    <row r="1079" spans="2:6" x14ac:dyDescent="0.25">
      <c r="B1079" s="13"/>
      <c r="F1079" s="14"/>
    </row>
    <row r="1080" spans="2:6" x14ac:dyDescent="0.25">
      <c r="B1080" s="13"/>
      <c r="F1080" s="14"/>
    </row>
    <row r="1081" spans="2:6" x14ac:dyDescent="0.25">
      <c r="B1081" s="13"/>
      <c r="F1081" s="14"/>
    </row>
    <row r="1082" spans="2:6" x14ac:dyDescent="0.25">
      <c r="B1082" s="13"/>
      <c r="F1082" s="14"/>
    </row>
    <row r="1083" spans="2:6" x14ac:dyDescent="0.25">
      <c r="B1083" s="13"/>
      <c r="F1083" s="14"/>
    </row>
    <row r="1084" spans="2:6" x14ac:dyDescent="0.25">
      <c r="B1084" s="13"/>
      <c r="F1084" s="14"/>
    </row>
    <row r="1085" spans="2:6" x14ac:dyDescent="0.25">
      <c r="B1085" s="13"/>
      <c r="F1085" s="14"/>
    </row>
    <row r="1086" spans="2:6" x14ac:dyDescent="0.25">
      <c r="B1086" s="13"/>
      <c r="F1086" s="14"/>
    </row>
    <row r="1087" spans="2:6" x14ac:dyDescent="0.25">
      <c r="B1087" s="13"/>
      <c r="F1087" s="14"/>
    </row>
    <row r="1088" spans="2:6" x14ac:dyDescent="0.25">
      <c r="B1088" s="13"/>
      <c r="F1088" s="14"/>
    </row>
    <row r="1089" spans="2:6" x14ac:dyDescent="0.25">
      <c r="B1089" s="13"/>
      <c r="F1089" s="14"/>
    </row>
    <row r="1090" spans="2:6" x14ac:dyDescent="0.25">
      <c r="B1090" s="13"/>
      <c r="F1090" s="14"/>
    </row>
    <row r="1091" spans="2:6" x14ac:dyDescent="0.25">
      <c r="B1091" s="13"/>
      <c r="F1091" s="14"/>
    </row>
    <row r="1092" spans="2:6" x14ac:dyDescent="0.25">
      <c r="B1092" s="13"/>
      <c r="F1092" s="14"/>
    </row>
    <row r="1093" spans="2:6" x14ac:dyDescent="0.25">
      <c r="B1093" s="13"/>
      <c r="F1093" s="14"/>
    </row>
    <row r="1094" spans="2:6" x14ac:dyDescent="0.25">
      <c r="B1094" s="13"/>
      <c r="F1094" s="14"/>
    </row>
    <row r="1095" spans="2:6" x14ac:dyDescent="0.25">
      <c r="B1095" s="13"/>
      <c r="F1095" s="14"/>
    </row>
    <row r="1096" spans="2:6" x14ac:dyDescent="0.25">
      <c r="B1096" s="13"/>
      <c r="F1096" s="14"/>
    </row>
    <row r="1097" spans="2:6" x14ac:dyDescent="0.25">
      <c r="B1097" s="13"/>
      <c r="F1097" s="14"/>
    </row>
    <row r="1098" spans="2:6" x14ac:dyDescent="0.25">
      <c r="B1098" s="13"/>
      <c r="F1098" s="14"/>
    </row>
    <row r="1099" spans="2:6" x14ac:dyDescent="0.25">
      <c r="B1099" s="13"/>
      <c r="F1099" s="14"/>
    </row>
    <row r="1100" spans="2:6" x14ac:dyDescent="0.25">
      <c r="B1100" s="13"/>
      <c r="F1100" s="14"/>
    </row>
    <row r="1101" spans="2:6" x14ac:dyDescent="0.25">
      <c r="B1101" s="13"/>
      <c r="F1101" s="14"/>
    </row>
    <row r="1102" spans="2:6" x14ac:dyDescent="0.25">
      <c r="B1102" s="13"/>
      <c r="F1102" s="14"/>
    </row>
    <row r="1103" spans="2:6" x14ac:dyDescent="0.25">
      <c r="B1103" s="13"/>
      <c r="F1103" s="14"/>
    </row>
    <row r="1104" spans="2:6" x14ac:dyDescent="0.25">
      <c r="B1104" s="13"/>
      <c r="F1104" s="14"/>
    </row>
    <row r="1105" spans="2:6" x14ac:dyDescent="0.25">
      <c r="B1105" s="13"/>
      <c r="F1105" s="14"/>
    </row>
    <row r="1106" spans="2:6" x14ac:dyDescent="0.25">
      <c r="B1106" s="13"/>
      <c r="F1106" s="14"/>
    </row>
    <row r="1107" spans="2:6" x14ac:dyDescent="0.25">
      <c r="B1107" s="13"/>
      <c r="F1107" s="14"/>
    </row>
    <row r="1108" spans="2:6" x14ac:dyDescent="0.25">
      <c r="B1108" s="13"/>
      <c r="F1108" s="14"/>
    </row>
    <row r="1109" spans="2:6" x14ac:dyDescent="0.25">
      <c r="B1109" s="13"/>
      <c r="F1109" s="14"/>
    </row>
    <row r="1110" spans="2:6" x14ac:dyDescent="0.25">
      <c r="B1110" s="13"/>
      <c r="F1110" s="14"/>
    </row>
    <row r="1111" spans="2:6" x14ac:dyDescent="0.25">
      <c r="B1111" s="13"/>
      <c r="F1111" s="14"/>
    </row>
    <row r="1112" spans="2:6" x14ac:dyDescent="0.25">
      <c r="B1112" s="13"/>
      <c r="F1112" s="14"/>
    </row>
    <row r="1113" spans="2:6" x14ac:dyDescent="0.25">
      <c r="B1113" s="13"/>
      <c r="F1113" s="14"/>
    </row>
    <row r="1114" spans="2:6" x14ac:dyDescent="0.25">
      <c r="B1114" s="13"/>
      <c r="F1114" s="14"/>
    </row>
    <row r="1115" spans="2:6" x14ac:dyDescent="0.25">
      <c r="B1115" s="13"/>
      <c r="F1115" s="14"/>
    </row>
    <row r="1116" spans="2:6" x14ac:dyDescent="0.25">
      <c r="B1116" s="13"/>
      <c r="F1116" s="14"/>
    </row>
    <row r="1117" spans="2:6" x14ac:dyDescent="0.25">
      <c r="B1117" s="13"/>
      <c r="F1117" s="14"/>
    </row>
    <row r="1118" spans="2:6" x14ac:dyDescent="0.25">
      <c r="B1118" s="13"/>
      <c r="F1118" s="14"/>
    </row>
    <row r="1119" spans="2:6" x14ac:dyDescent="0.25">
      <c r="B1119" s="13"/>
      <c r="F1119" s="14"/>
    </row>
    <row r="1120" spans="2:6" x14ac:dyDescent="0.25">
      <c r="B1120" s="13"/>
      <c r="F1120" s="14"/>
    </row>
    <row r="1121" spans="2:6" x14ac:dyDescent="0.25">
      <c r="B1121" s="13"/>
      <c r="F1121" s="14"/>
    </row>
    <row r="1122" spans="2:6" x14ac:dyDescent="0.25">
      <c r="B1122" s="13"/>
      <c r="F1122" s="14"/>
    </row>
    <row r="1123" spans="2:6" x14ac:dyDescent="0.25">
      <c r="B1123" s="13"/>
      <c r="F1123" s="14"/>
    </row>
    <row r="1124" spans="2:6" x14ac:dyDescent="0.25">
      <c r="B1124" s="13"/>
      <c r="F1124" s="14"/>
    </row>
    <row r="1125" spans="2:6" x14ac:dyDescent="0.25">
      <c r="B1125" s="13"/>
      <c r="F1125" s="14"/>
    </row>
    <row r="1126" spans="2:6" x14ac:dyDescent="0.25">
      <c r="B1126" s="13"/>
      <c r="F1126" s="14"/>
    </row>
    <row r="1127" spans="2:6" x14ac:dyDescent="0.25">
      <c r="B1127" s="13"/>
      <c r="F1127" s="14"/>
    </row>
    <row r="1128" spans="2:6" x14ac:dyDescent="0.25">
      <c r="B1128" s="13"/>
      <c r="F1128" s="14"/>
    </row>
    <row r="1129" spans="2:6" x14ac:dyDescent="0.25">
      <c r="B1129" s="13"/>
      <c r="F1129" s="14"/>
    </row>
    <row r="1130" spans="2:6" x14ac:dyDescent="0.25">
      <c r="B1130" s="13"/>
      <c r="F1130" s="14"/>
    </row>
    <row r="1131" spans="2:6" x14ac:dyDescent="0.25">
      <c r="B1131" s="13"/>
      <c r="F1131" s="14"/>
    </row>
    <row r="1132" spans="2:6" x14ac:dyDescent="0.25">
      <c r="B1132" s="13"/>
      <c r="F1132" s="14"/>
    </row>
    <row r="1133" spans="2:6" x14ac:dyDescent="0.25">
      <c r="B1133" s="13"/>
      <c r="F1133" s="14"/>
    </row>
    <row r="1134" spans="2:6" x14ac:dyDescent="0.25">
      <c r="B1134" s="13"/>
      <c r="F1134" s="14"/>
    </row>
    <row r="1135" spans="2:6" x14ac:dyDescent="0.25">
      <c r="B1135" s="13"/>
      <c r="F1135" s="14"/>
    </row>
    <row r="1136" spans="2:6" x14ac:dyDescent="0.25">
      <c r="B1136" s="13"/>
      <c r="F1136" s="14"/>
    </row>
    <row r="1137" spans="2:6" x14ac:dyDescent="0.25">
      <c r="B1137" s="13"/>
      <c r="F1137" s="14"/>
    </row>
    <row r="1138" spans="2:6" x14ac:dyDescent="0.25">
      <c r="B1138" s="13"/>
      <c r="F1138" s="14"/>
    </row>
    <row r="1139" spans="2:6" x14ac:dyDescent="0.25">
      <c r="B1139" s="13"/>
      <c r="F1139" s="14"/>
    </row>
    <row r="1140" spans="2:6" x14ac:dyDescent="0.25">
      <c r="B1140" s="13"/>
      <c r="F1140" s="14"/>
    </row>
    <row r="1141" spans="2:6" x14ac:dyDescent="0.25">
      <c r="B1141" s="13"/>
      <c r="F1141" s="14"/>
    </row>
    <row r="1142" spans="2:6" x14ac:dyDescent="0.25">
      <c r="B1142" s="13"/>
      <c r="F1142" s="14"/>
    </row>
    <row r="1143" spans="2:6" x14ac:dyDescent="0.25">
      <c r="B1143" s="13"/>
      <c r="F1143" s="14"/>
    </row>
    <row r="1144" spans="2:6" x14ac:dyDescent="0.25">
      <c r="B1144" s="13"/>
      <c r="F1144" s="14"/>
    </row>
    <row r="1145" spans="2:6" x14ac:dyDescent="0.25">
      <c r="B1145" s="13"/>
      <c r="F1145" s="14"/>
    </row>
    <row r="1146" spans="2:6" x14ac:dyDescent="0.25">
      <c r="B1146" s="13"/>
      <c r="F1146" s="14"/>
    </row>
    <row r="1147" spans="2:6" x14ac:dyDescent="0.25">
      <c r="B1147" s="13"/>
      <c r="F1147" s="14"/>
    </row>
    <row r="1148" spans="2:6" x14ac:dyDescent="0.25">
      <c r="B1148" s="13"/>
      <c r="F1148" s="14"/>
    </row>
    <row r="1149" spans="2:6" x14ac:dyDescent="0.25">
      <c r="B1149" s="13"/>
      <c r="F1149" s="14"/>
    </row>
    <row r="1150" spans="2:6" x14ac:dyDescent="0.25">
      <c r="B1150" s="13"/>
      <c r="F1150" s="14"/>
    </row>
    <row r="1151" spans="2:6" x14ac:dyDescent="0.25">
      <c r="B1151" s="13"/>
      <c r="F1151" s="14"/>
    </row>
    <row r="1152" spans="2:6" x14ac:dyDescent="0.25">
      <c r="B1152" s="13"/>
      <c r="F1152" s="14"/>
    </row>
    <row r="1153" spans="2:6" x14ac:dyDescent="0.25">
      <c r="B1153" s="13"/>
      <c r="F1153" s="14"/>
    </row>
    <row r="1154" spans="2:6" x14ac:dyDescent="0.25">
      <c r="B1154" s="13"/>
      <c r="F1154" s="14"/>
    </row>
    <row r="1155" spans="2:6" x14ac:dyDescent="0.25">
      <c r="B1155" s="13"/>
      <c r="F1155" s="14"/>
    </row>
    <row r="1156" spans="2:6" x14ac:dyDescent="0.25">
      <c r="B1156" s="13"/>
      <c r="F1156" s="14"/>
    </row>
    <row r="1157" spans="2:6" x14ac:dyDescent="0.25">
      <c r="B1157" s="13"/>
      <c r="F1157" s="14"/>
    </row>
    <row r="1158" spans="2:6" x14ac:dyDescent="0.25">
      <c r="B1158" s="13"/>
      <c r="F1158" s="14"/>
    </row>
    <row r="1159" spans="2:6" x14ac:dyDescent="0.25">
      <c r="B1159" s="13"/>
      <c r="F1159" s="14"/>
    </row>
    <row r="1160" spans="2:6" x14ac:dyDescent="0.25">
      <c r="B1160" s="13"/>
      <c r="F1160" s="14"/>
    </row>
    <row r="1161" spans="2:6" x14ac:dyDescent="0.25">
      <c r="B1161" s="13"/>
      <c r="F1161" s="14"/>
    </row>
    <row r="1162" spans="2:6" x14ac:dyDescent="0.25">
      <c r="B1162" s="13"/>
      <c r="F1162" s="14"/>
    </row>
    <row r="1163" spans="2:6" x14ac:dyDescent="0.25">
      <c r="B1163" s="13"/>
      <c r="F1163" s="14"/>
    </row>
    <row r="1164" spans="2:6" x14ac:dyDescent="0.25">
      <c r="B1164" s="13"/>
      <c r="F1164" s="14"/>
    </row>
    <row r="1165" spans="2:6" x14ac:dyDescent="0.25">
      <c r="B1165" s="13"/>
      <c r="F1165" s="14"/>
    </row>
    <row r="1166" spans="2:6" x14ac:dyDescent="0.25">
      <c r="B1166" s="13"/>
      <c r="F1166" s="14"/>
    </row>
    <row r="1167" spans="2:6" x14ac:dyDescent="0.25">
      <c r="B1167" s="13"/>
      <c r="F1167" s="14"/>
    </row>
    <row r="1168" spans="2:6" x14ac:dyDescent="0.25">
      <c r="B1168" s="13"/>
      <c r="F1168" s="14"/>
    </row>
    <row r="1169" spans="2:6" x14ac:dyDescent="0.25">
      <c r="B1169" s="13"/>
      <c r="F1169" s="14"/>
    </row>
    <row r="1170" spans="2:6" x14ac:dyDescent="0.25">
      <c r="B1170" s="13"/>
      <c r="F1170" s="14"/>
    </row>
    <row r="1171" spans="2:6" x14ac:dyDescent="0.25">
      <c r="B1171" s="13"/>
      <c r="F1171" s="14"/>
    </row>
    <row r="1172" spans="2:6" x14ac:dyDescent="0.25">
      <c r="B1172" s="13"/>
      <c r="F1172" s="14"/>
    </row>
    <row r="1173" spans="2:6" x14ac:dyDescent="0.25">
      <c r="B1173" s="13"/>
      <c r="F1173" s="14"/>
    </row>
    <row r="1174" spans="2:6" x14ac:dyDescent="0.25">
      <c r="B1174" s="13"/>
      <c r="F1174" s="14"/>
    </row>
    <row r="1175" spans="2:6" x14ac:dyDescent="0.25">
      <c r="B1175" s="13"/>
      <c r="F1175" s="14"/>
    </row>
    <row r="1176" spans="2:6" x14ac:dyDescent="0.25">
      <c r="B1176" s="13"/>
      <c r="F1176" s="14"/>
    </row>
    <row r="1177" spans="2:6" x14ac:dyDescent="0.25">
      <c r="B1177" s="13"/>
      <c r="F1177" s="14"/>
    </row>
    <row r="1178" spans="2:6" x14ac:dyDescent="0.25">
      <c r="B1178" s="13"/>
      <c r="F1178" s="14"/>
    </row>
    <row r="1179" spans="2:6" x14ac:dyDescent="0.25">
      <c r="B1179" s="13"/>
      <c r="F1179" s="14"/>
    </row>
    <row r="1180" spans="2:6" x14ac:dyDescent="0.25">
      <c r="B1180" s="13"/>
      <c r="F1180" s="14"/>
    </row>
    <row r="1181" spans="2:6" x14ac:dyDescent="0.25">
      <c r="B1181" s="13"/>
      <c r="F1181" s="14"/>
    </row>
    <row r="1182" spans="2:6" x14ac:dyDescent="0.25">
      <c r="B1182" s="13"/>
      <c r="F1182" s="14"/>
    </row>
    <row r="1183" spans="2:6" x14ac:dyDescent="0.25">
      <c r="B1183" s="13"/>
      <c r="F1183" s="14"/>
    </row>
    <row r="1184" spans="2:6" x14ac:dyDescent="0.25">
      <c r="B1184" s="13"/>
      <c r="F1184" s="14"/>
    </row>
    <row r="1185" spans="2:6" x14ac:dyDescent="0.25">
      <c r="B1185" s="13"/>
      <c r="F1185" s="14"/>
    </row>
    <row r="1186" spans="2:6" x14ac:dyDescent="0.25">
      <c r="B1186" s="13"/>
      <c r="F1186" s="14"/>
    </row>
    <row r="1187" spans="2:6" x14ac:dyDescent="0.25">
      <c r="B1187" s="13"/>
      <c r="F1187" s="14"/>
    </row>
    <row r="1188" spans="2:6" x14ac:dyDescent="0.25">
      <c r="B1188" s="13"/>
      <c r="F1188" s="14"/>
    </row>
    <row r="1189" spans="2:6" x14ac:dyDescent="0.25">
      <c r="B1189" s="13"/>
      <c r="F1189" s="14"/>
    </row>
    <row r="1190" spans="2:6" x14ac:dyDescent="0.25">
      <c r="B1190" s="13"/>
      <c r="F1190" s="14"/>
    </row>
    <row r="1191" spans="2:6" x14ac:dyDescent="0.25">
      <c r="B1191" s="13"/>
      <c r="F1191" s="14"/>
    </row>
    <row r="1192" spans="2:6" x14ac:dyDescent="0.25">
      <c r="B1192" s="13"/>
      <c r="F1192" s="14"/>
    </row>
    <row r="1193" spans="2:6" x14ac:dyDescent="0.25">
      <c r="B1193" s="13"/>
      <c r="F1193" s="14"/>
    </row>
    <row r="1194" spans="2:6" x14ac:dyDescent="0.25">
      <c r="B1194" s="13"/>
      <c r="F1194" s="14"/>
    </row>
    <row r="1195" spans="2:6" x14ac:dyDescent="0.25">
      <c r="B1195" s="13"/>
      <c r="F1195" s="14"/>
    </row>
    <row r="1196" spans="2:6" x14ac:dyDescent="0.25">
      <c r="B1196" s="13"/>
      <c r="F1196" s="14"/>
    </row>
    <row r="1197" spans="2:6" x14ac:dyDescent="0.25">
      <c r="B1197" s="13"/>
      <c r="F1197" s="14"/>
    </row>
    <row r="1198" spans="2:6" x14ac:dyDescent="0.25">
      <c r="B1198" s="13"/>
      <c r="F1198" s="14"/>
    </row>
    <row r="1199" spans="2:6" x14ac:dyDescent="0.25">
      <c r="B1199" s="13"/>
      <c r="F1199" s="14"/>
    </row>
    <row r="1200" spans="2:6" x14ac:dyDescent="0.25">
      <c r="B1200" s="13"/>
      <c r="F1200" s="14"/>
    </row>
    <row r="1201" spans="2:6" x14ac:dyDescent="0.25">
      <c r="B1201" s="13"/>
      <c r="F1201" s="14"/>
    </row>
    <row r="1202" spans="2:6" x14ac:dyDescent="0.25">
      <c r="B1202" s="13"/>
      <c r="F1202" s="14"/>
    </row>
    <row r="1203" spans="2:6" x14ac:dyDescent="0.25">
      <c r="B1203" s="13"/>
      <c r="F1203" s="14"/>
    </row>
    <row r="1204" spans="2:6" x14ac:dyDescent="0.25">
      <c r="B1204" s="13"/>
      <c r="F1204" s="14"/>
    </row>
    <row r="1205" spans="2:6" x14ac:dyDescent="0.25">
      <c r="B1205" s="13"/>
      <c r="F1205" s="14"/>
    </row>
    <row r="1206" spans="2:6" x14ac:dyDescent="0.25">
      <c r="B1206" s="13"/>
      <c r="F1206" s="14"/>
    </row>
    <row r="1207" spans="2:6" x14ac:dyDescent="0.25">
      <c r="B1207" s="13"/>
      <c r="F1207" s="14"/>
    </row>
    <row r="1208" spans="2:6" x14ac:dyDescent="0.25">
      <c r="B1208" s="13"/>
      <c r="F1208" s="14"/>
    </row>
    <row r="1209" spans="2:6" x14ac:dyDescent="0.25">
      <c r="B1209" s="13"/>
      <c r="F1209" s="14"/>
    </row>
    <row r="1210" spans="2:6" x14ac:dyDescent="0.25">
      <c r="B1210" s="13"/>
      <c r="F1210" s="14"/>
    </row>
    <row r="1211" spans="2:6" x14ac:dyDescent="0.25">
      <c r="B1211" s="13"/>
      <c r="F1211" s="14"/>
    </row>
    <row r="1212" spans="2:6" x14ac:dyDescent="0.25">
      <c r="B1212" s="13"/>
      <c r="F1212" s="14"/>
    </row>
    <row r="1213" spans="2:6" x14ac:dyDescent="0.25">
      <c r="B1213" s="13"/>
      <c r="F1213" s="14"/>
    </row>
    <row r="1214" spans="2:6" x14ac:dyDescent="0.25">
      <c r="B1214" s="13"/>
      <c r="F1214" s="14"/>
    </row>
    <row r="1215" spans="2:6" x14ac:dyDescent="0.25">
      <c r="B1215" s="13"/>
      <c r="F1215" s="14"/>
    </row>
    <row r="1216" spans="2:6" x14ac:dyDescent="0.25">
      <c r="B1216" s="13"/>
      <c r="F1216" s="14"/>
    </row>
    <row r="1217" spans="2:6" x14ac:dyDescent="0.25">
      <c r="B1217" s="13"/>
      <c r="F1217" s="14"/>
    </row>
    <row r="1218" spans="2:6" x14ac:dyDescent="0.25">
      <c r="B1218" s="13"/>
      <c r="F1218" s="14"/>
    </row>
    <row r="1219" spans="2:6" x14ac:dyDescent="0.25">
      <c r="B1219" s="13"/>
      <c r="F1219" s="14"/>
    </row>
    <row r="1220" spans="2:6" x14ac:dyDescent="0.25">
      <c r="B1220" s="13"/>
      <c r="F1220" s="14"/>
    </row>
    <row r="1221" spans="2:6" x14ac:dyDescent="0.25">
      <c r="B1221" s="13"/>
      <c r="F1221" s="14"/>
    </row>
    <row r="1222" spans="2:6" x14ac:dyDescent="0.25">
      <c r="B1222" s="13"/>
      <c r="F1222" s="14"/>
    </row>
    <row r="1223" spans="2:6" x14ac:dyDescent="0.25">
      <c r="B1223" s="13"/>
      <c r="F1223" s="14"/>
    </row>
    <row r="1224" spans="2:6" x14ac:dyDescent="0.25">
      <c r="B1224" s="13"/>
      <c r="F1224" s="14"/>
    </row>
    <row r="1225" spans="2:6" x14ac:dyDescent="0.25">
      <c r="B1225" s="13"/>
      <c r="F1225" s="14"/>
    </row>
    <row r="1226" spans="2:6" x14ac:dyDescent="0.25">
      <c r="B1226" s="13"/>
      <c r="F1226" s="14"/>
    </row>
    <row r="1227" spans="2:6" x14ac:dyDescent="0.25">
      <c r="B1227" s="13"/>
      <c r="F1227" s="14"/>
    </row>
    <row r="1228" spans="2:6" x14ac:dyDescent="0.25">
      <c r="B1228" s="13"/>
      <c r="F1228" s="14"/>
    </row>
    <row r="1229" spans="2:6" x14ac:dyDescent="0.25">
      <c r="B1229" s="13"/>
      <c r="F1229" s="14"/>
    </row>
    <row r="1230" spans="2:6" x14ac:dyDescent="0.25">
      <c r="B1230" s="13"/>
      <c r="F1230" s="14"/>
    </row>
    <row r="1231" spans="2:6" x14ac:dyDescent="0.25">
      <c r="B1231" s="13"/>
      <c r="F1231" s="14"/>
    </row>
    <row r="1232" spans="2:6" x14ac:dyDescent="0.25">
      <c r="B1232" s="13"/>
      <c r="F1232" s="14"/>
    </row>
    <row r="1233" spans="2:6" x14ac:dyDescent="0.25">
      <c r="B1233" s="13"/>
      <c r="F1233" s="14"/>
    </row>
    <row r="1234" spans="2:6" x14ac:dyDescent="0.25">
      <c r="B1234" s="13"/>
      <c r="F1234" s="14"/>
    </row>
    <row r="1235" spans="2:6" x14ac:dyDescent="0.25">
      <c r="B1235" s="13"/>
      <c r="F1235" s="14"/>
    </row>
    <row r="1236" spans="2:6" x14ac:dyDescent="0.25">
      <c r="B1236" s="13"/>
      <c r="F1236" s="14"/>
    </row>
    <row r="1237" spans="2:6" x14ac:dyDescent="0.25">
      <c r="B1237" s="13"/>
      <c r="F1237" s="14"/>
    </row>
    <row r="1238" spans="2:6" x14ac:dyDescent="0.25">
      <c r="B1238" s="13"/>
      <c r="F1238" s="14"/>
    </row>
    <row r="1239" spans="2:6" x14ac:dyDescent="0.25">
      <c r="B1239" s="13"/>
      <c r="F1239" s="14"/>
    </row>
    <row r="1240" spans="2:6" x14ac:dyDescent="0.25">
      <c r="B1240" s="13"/>
      <c r="F1240" s="14"/>
    </row>
    <row r="1241" spans="2:6" x14ac:dyDescent="0.25">
      <c r="B1241" s="13"/>
      <c r="F1241" s="14"/>
    </row>
    <row r="1242" spans="2:6" x14ac:dyDescent="0.25">
      <c r="B1242" s="13"/>
      <c r="F1242" s="14"/>
    </row>
    <row r="1243" spans="2:6" x14ac:dyDescent="0.25">
      <c r="B1243" s="13"/>
      <c r="F1243" s="14"/>
    </row>
    <row r="1244" spans="2:6" x14ac:dyDescent="0.25">
      <c r="B1244" s="13"/>
      <c r="F1244" s="14"/>
    </row>
    <row r="1245" spans="2:6" x14ac:dyDescent="0.25">
      <c r="B1245" s="13"/>
      <c r="F1245" s="14"/>
    </row>
    <row r="1246" spans="2:6" x14ac:dyDescent="0.25">
      <c r="B1246" s="13"/>
      <c r="F1246" s="14"/>
    </row>
    <row r="1247" spans="2:6" x14ac:dyDescent="0.25">
      <c r="B1247" s="13"/>
      <c r="F1247" s="14"/>
    </row>
    <row r="1248" spans="2:6" x14ac:dyDescent="0.25">
      <c r="B1248" s="13"/>
      <c r="F1248" s="14"/>
    </row>
    <row r="1249" spans="2:6" x14ac:dyDescent="0.25">
      <c r="B1249" s="13"/>
      <c r="F1249" s="14"/>
    </row>
    <row r="1250" spans="2:6" x14ac:dyDescent="0.25">
      <c r="B1250" s="13"/>
      <c r="F1250" s="14"/>
    </row>
    <row r="1251" spans="2:6" x14ac:dyDescent="0.25">
      <c r="B1251" s="13"/>
      <c r="F1251" s="14"/>
    </row>
    <row r="1252" spans="2:6" x14ac:dyDescent="0.25">
      <c r="B1252" s="13"/>
      <c r="F1252" s="14"/>
    </row>
    <row r="1253" spans="2:6" x14ac:dyDescent="0.25">
      <c r="B1253" s="13"/>
      <c r="F1253" s="14"/>
    </row>
    <row r="1254" spans="2:6" x14ac:dyDescent="0.25">
      <c r="B1254" s="13"/>
      <c r="F1254" s="14"/>
    </row>
    <row r="1255" spans="2:6" x14ac:dyDescent="0.25">
      <c r="B1255" s="13"/>
      <c r="F1255" s="14"/>
    </row>
    <row r="1256" spans="2:6" x14ac:dyDescent="0.25">
      <c r="B1256" s="13"/>
      <c r="F1256" s="14"/>
    </row>
    <row r="1257" spans="2:6" x14ac:dyDescent="0.25">
      <c r="B1257" s="13"/>
      <c r="F1257" s="14"/>
    </row>
    <row r="1258" spans="2:6" x14ac:dyDescent="0.25">
      <c r="B1258" s="13"/>
      <c r="F1258" s="14"/>
    </row>
    <row r="1259" spans="2:6" x14ac:dyDescent="0.25">
      <c r="B1259" s="13"/>
      <c r="F1259" s="14"/>
    </row>
    <row r="1260" spans="2:6" x14ac:dyDescent="0.25">
      <c r="B1260" s="13"/>
      <c r="F1260" s="14"/>
    </row>
    <row r="1261" spans="2:6" x14ac:dyDescent="0.25">
      <c r="B1261" s="13"/>
      <c r="F1261" s="14"/>
    </row>
    <row r="1262" spans="2:6" x14ac:dyDescent="0.25">
      <c r="B1262" s="13"/>
      <c r="F1262" s="14"/>
    </row>
    <row r="1263" spans="2:6" x14ac:dyDescent="0.25">
      <c r="B1263" s="13"/>
      <c r="F1263" s="14"/>
    </row>
    <row r="1264" spans="2:6" x14ac:dyDescent="0.25">
      <c r="B1264" s="13"/>
      <c r="F1264" s="14"/>
    </row>
    <row r="1265" spans="2:6" x14ac:dyDescent="0.25">
      <c r="B1265" s="13"/>
      <c r="F1265" s="14"/>
    </row>
    <row r="1266" spans="2:6" x14ac:dyDescent="0.25">
      <c r="B1266" s="13"/>
      <c r="F1266" s="14"/>
    </row>
    <row r="1267" spans="2:6" x14ac:dyDescent="0.25">
      <c r="B1267" s="13"/>
      <c r="F1267" s="14"/>
    </row>
    <row r="1268" spans="2:6" x14ac:dyDescent="0.25">
      <c r="B1268" s="13"/>
      <c r="F1268" s="14"/>
    </row>
    <row r="1269" spans="2:6" x14ac:dyDescent="0.25">
      <c r="B1269" s="13"/>
      <c r="F1269" s="14"/>
    </row>
    <row r="1270" spans="2:6" x14ac:dyDescent="0.25">
      <c r="B1270" s="13"/>
      <c r="F1270" s="14"/>
    </row>
    <row r="1271" spans="2:6" x14ac:dyDescent="0.25">
      <c r="B1271" s="13"/>
      <c r="F1271" s="14"/>
    </row>
    <row r="1272" spans="2:6" x14ac:dyDescent="0.25">
      <c r="B1272" s="13"/>
      <c r="F1272" s="14"/>
    </row>
    <row r="1273" spans="2:6" x14ac:dyDescent="0.25">
      <c r="B1273" s="13"/>
      <c r="F1273" s="14"/>
    </row>
    <row r="1274" spans="2:6" x14ac:dyDescent="0.25">
      <c r="B1274" s="13"/>
      <c r="F1274" s="14"/>
    </row>
    <row r="1275" spans="2:6" x14ac:dyDescent="0.25">
      <c r="B1275" s="13"/>
      <c r="F1275" s="14"/>
    </row>
    <row r="1276" spans="2:6" x14ac:dyDescent="0.25">
      <c r="B1276" s="13"/>
      <c r="F1276" s="14"/>
    </row>
    <row r="1277" spans="2:6" x14ac:dyDescent="0.25">
      <c r="B1277" s="13"/>
      <c r="F1277" s="14"/>
    </row>
    <row r="1278" spans="2:6" x14ac:dyDescent="0.25">
      <c r="B1278" s="13"/>
      <c r="F1278" s="14"/>
    </row>
    <row r="1279" spans="2:6" x14ac:dyDescent="0.25">
      <c r="B1279" s="13"/>
      <c r="F1279" s="14"/>
    </row>
    <row r="1280" spans="2:6" x14ac:dyDescent="0.25">
      <c r="B1280" s="13"/>
      <c r="F1280" s="14"/>
    </row>
    <row r="1281" spans="2:6" x14ac:dyDescent="0.25">
      <c r="B1281" s="13"/>
      <c r="F1281" s="14"/>
    </row>
    <row r="1282" spans="2:6" x14ac:dyDescent="0.25">
      <c r="B1282" s="13"/>
      <c r="F1282" s="14"/>
    </row>
    <row r="1283" spans="2:6" x14ac:dyDescent="0.25">
      <c r="B1283" s="13"/>
      <c r="F1283" s="14"/>
    </row>
    <row r="1284" spans="2:6" x14ac:dyDescent="0.25">
      <c r="B1284" s="13"/>
      <c r="F1284" s="14"/>
    </row>
    <row r="1285" spans="2:6" x14ac:dyDescent="0.25">
      <c r="B1285" s="13"/>
      <c r="F1285" s="14"/>
    </row>
    <row r="1286" spans="2:6" x14ac:dyDescent="0.25">
      <c r="B1286" s="13"/>
      <c r="F1286" s="14"/>
    </row>
    <row r="1287" spans="2:6" x14ac:dyDescent="0.25">
      <c r="B1287" s="13"/>
      <c r="F1287" s="14"/>
    </row>
    <row r="1288" spans="2:6" x14ac:dyDescent="0.25">
      <c r="B1288" s="13"/>
      <c r="F1288" s="14"/>
    </row>
    <row r="1289" spans="2:6" x14ac:dyDescent="0.25">
      <c r="B1289" s="13"/>
      <c r="F1289" s="14"/>
    </row>
    <row r="1290" spans="2:6" x14ac:dyDescent="0.25">
      <c r="B1290" s="13"/>
      <c r="F1290" s="14"/>
    </row>
    <row r="1291" spans="2:6" x14ac:dyDescent="0.25">
      <c r="B1291" s="13"/>
      <c r="F1291" s="14"/>
    </row>
    <row r="1292" spans="2:6" x14ac:dyDescent="0.25">
      <c r="B1292" s="13"/>
      <c r="F1292" s="14"/>
    </row>
    <row r="1293" spans="2:6" x14ac:dyDescent="0.25">
      <c r="B1293" s="13"/>
      <c r="F1293" s="14"/>
    </row>
    <row r="1294" spans="2:6" x14ac:dyDescent="0.25">
      <c r="B1294" s="13"/>
      <c r="F1294" s="14"/>
    </row>
    <row r="1295" spans="2:6" x14ac:dyDescent="0.25">
      <c r="B1295" s="13"/>
      <c r="F1295" s="14"/>
    </row>
    <row r="1296" spans="2:6" x14ac:dyDescent="0.25">
      <c r="B1296" s="13"/>
      <c r="F1296" s="14"/>
    </row>
    <row r="1297" spans="2:6" x14ac:dyDescent="0.25">
      <c r="B1297" s="13"/>
      <c r="F1297" s="14"/>
    </row>
    <row r="1298" spans="2:6" x14ac:dyDescent="0.25">
      <c r="B1298" s="13"/>
      <c r="F1298" s="14"/>
    </row>
    <row r="1299" spans="2:6" x14ac:dyDescent="0.25">
      <c r="B1299" s="13"/>
      <c r="F1299" s="14"/>
    </row>
    <row r="1300" spans="2:6" x14ac:dyDescent="0.25">
      <c r="B1300" s="13"/>
      <c r="F1300" s="14"/>
    </row>
    <row r="1301" spans="2:6" x14ac:dyDescent="0.25">
      <c r="B1301" s="13"/>
      <c r="F1301" s="14"/>
    </row>
    <row r="1302" spans="2:6" x14ac:dyDescent="0.25">
      <c r="B1302" s="13"/>
      <c r="F1302" s="14"/>
    </row>
    <row r="1303" spans="2:6" x14ac:dyDescent="0.25">
      <c r="B1303" s="13"/>
      <c r="F1303" s="14"/>
    </row>
    <row r="1304" spans="2:6" x14ac:dyDescent="0.25">
      <c r="B1304" s="13"/>
      <c r="F1304" s="14"/>
    </row>
    <row r="1305" spans="2:6" x14ac:dyDescent="0.25">
      <c r="B1305" s="13"/>
      <c r="F1305" s="14"/>
    </row>
    <row r="1306" spans="2:6" x14ac:dyDescent="0.25">
      <c r="B1306" s="13"/>
      <c r="F1306" s="14"/>
    </row>
    <row r="1307" spans="2:6" x14ac:dyDescent="0.25">
      <c r="B1307" s="13"/>
      <c r="F1307" s="14"/>
    </row>
    <row r="1308" spans="2:6" x14ac:dyDescent="0.25">
      <c r="B1308" s="13"/>
      <c r="F1308" s="14"/>
    </row>
    <row r="1309" spans="2:6" x14ac:dyDescent="0.25">
      <c r="B1309" s="13"/>
      <c r="F1309" s="14"/>
    </row>
    <row r="1310" spans="2:6" x14ac:dyDescent="0.25">
      <c r="B1310" s="13"/>
      <c r="F1310" s="14"/>
    </row>
    <row r="1311" spans="2:6" x14ac:dyDescent="0.25">
      <c r="B1311" s="13"/>
      <c r="F1311" s="14"/>
    </row>
    <row r="1312" spans="2:6" x14ac:dyDescent="0.25">
      <c r="B1312" s="13"/>
      <c r="F1312" s="14"/>
    </row>
    <row r="1313" spans="2:6" x14ac:dyDescent="0.25">
      <c r="B1313" s="13"/>
      <c r="F1313" s="14"/>
    </row>
    <row r="1314" spans="2:6" x14ac:dyDescent="0.25">
      <c r="B1314" s="13"/>
      <c r="F1314" s="14"/>
    </row>
    <row r="1315" spans="2:6" x14ac:dyDescent="0.25">
      <c r="B1315" s="13"/>
      <c r="F1315" s="14"/>
    </row>
    <row r="1316" spans="2:6" x14ac:dyDescent="0.25">
      <c r="B1316" s="13"/>
      <c r="F1316" s="14"/>
    </row>
    <row r="1317" spans="2:6" x14ac:dyDescent="0.25">
      <c r="B1317" s="13"/>
      <c r="F1317" s="14"/>
    </row>
    <row r="1318" spans="2:6" x14ac:dyDescent="0.25">
      <c r="B1318" s="13"/>
      <c r="F1318" s="14"/>
    </row>
    <row r="1319" spans="2:6" x14ac:dyDescent="0.25">
      <c r="B1319" s="13"/>
      <c r="F1319" s="14"/>
    </row>
    <row r="1320" spans="2:6" x14ac:dyDescent="0.25">
      <c r="B1320" s="13"/>
      <c r="F1320" s="14"/>
    </row>
    <row r="1321" spans="2:6" x14ac:dyDescent="0.25">
      <c r="B1321" s="13"/>
      <c r="F1321" s="14"/>
    </row>
    <row r="1322" spans="2:6" x14ac:dyDescent="0.25">
      <c r="B1322" s="13"/>
      <c r="F1322" s="14"/>
    </row>
    <row r="1323" spans="2:6" x14ac:dyDescent="0.25">
      <c r="B1323" s="13"/>
      <c r="F1323" s="14"/>
    </row>
    <row r="1324" spans="2:6" x14ac:dyDescent="0.25">
      <c r="B1324" s="13"/>
      <c r="F1324" s="14"/>
    </row>
    <row r="1325" spans="2:6" x14ac:dyDescent="0.25">
      <c r="B1325" s="13"/>
      <c r="F1325" s="14"/>
    </row>
    <row r="1326" spans="2:6" x14ac:dyDescent="0.25">
      <c r="B1326" s="13"/>
      <c r="F1326" s="14"/>
    </row>
    <row r="1327" spans="2:6" x14ac:dyDescent="0.25">
      <c r="B1327" s="13"/>
      <c r="F1327" s="14"/>
    </row>
    <row r="1328" spans="2:6" x14ac:dyDescent="0.25">
      <c r="B1328" s="13"/>
      <c r="F1328" s="14"/>
    </row>
    <row r="1329" spans="2:6" x14ac:dyDescent="0.25">
      <c r="B1329" s="13"/>
      <c r="F1329" s="14"/>
    </row>
    <row r="1330" spans="2:6" x14ac:dyDescent="0.25">
      <c r="B1330" s="13"/>
      <c r="F1330" s="14"/>
    </row>
    <row r="1331" spans="2:6" x14ac:dyDescent="0.25">
      <c r="B1331" s="13"/>
      <c r="F1331" s="14"/>
    </row>
    <row r="1332" spans="2:6" x14ac:dyDescent="0.25">
      <c r="B1332" s="13"/>
      <c r="F1332" s="14"/>
    </row>
    <row r="1333" spans="2:6" x14ac:dyDescent="0.25">
      <c r="B1333" s="13"/>
      <c r="F1333" s="14"/>
    </row>
    <row r="1334" spans="2:6" x14ac:dyDescent="0.25">
      <c r="B1334" s="13"/>
      <c r="F1334" s="14"/>
    </row>
    <row r="1335" spans="2:6" x14ac:dyDescent="0.25">
      <c r="B1335" s="13"/>
      <c r="F1335" s="14"/>
    </row>
    <row r="1336" spans="2:6" x14ac:dyDescent="0.25">
      <c r="B1336" s="13"/>
      <c r="F1336" s="14"/>
    </row>
    <row r="1337" spans="2:6" x14ac:dyDescent="0.25">
      <c r="B1337" s="13"/>
      <c r="F1337" s="14"/>
    </row>
    <row r="1338" spans="2:6" x14ac:dyDescent="0.25">
      <c r="B1338" s="13"/>
      <c r="F1338" s="14"/>
    </row>
    <row r="1339" spans="2:6" x14ac:dyDescent="0.25">
      <c r="B1339" s="13"/>
      <c r="F1339" s="14"/>
    </row>
    <row r="1340" spans="2:6" x14ac:dyDescent="0.25">
      <c r="B1340" s="13"/>
      <c r="F1340" s="14"/>
    </row>
    <row r="1341" spans="2:6" x14ac:dyDescent="0.25">
      <c r="B1341" s="13"/>
      <c r="F1341" s="14"/>
    </row>
    <row r="1342" spans="2:6" x14ac:dyDescent="0.25">
      <c r="B1342" s="13"/>
      <c r="F1342" s="14"/>
    </row>
    <row r="1343" spans="2:6" x14ac:dyDescent="0.25">
      <c r="B1343" s="13"/>
      <c r="F1343" s="14"/>
    </row>
    <row r="1344" spans="2:6" x14ac:dyDescent="0.25">
      <c r="B1344" s="13"/>
      <c r="F1344" s="14"/>
    </row>
    <row r="1345" spans="2:6" x14ac:dyDescent="0.25">
      <c r="B1345" s="13"/>
      <c r="F1345" s="14"/>
    </row>
    <row r="1346" spans="2:6" x14ac:dyDescent="0.25">
      <c r="B1346" s="13"/>
      <c r="F1346" s="14"/>
    </row>
    <row r="1347" spans="2:6" x14ac:dyDescent="0.25">
      <c r="B1347" s="13"/>
      <c r="F1347" s="14"/>
    </row>
    <row r="1348" spans="2:6" x14ac:dyDescent="0.25">
      <c r="B1348" s="13"/>
      <c r="F1348" s="14"/>
    </row>
    <row r="1349" spans="2:6" x14ac:dyDescent="0.25">
      <c r="B1349" s="13"/>
      <c r="F1349" s="14"/>
    </row>
    <row r="1350" spans="2:6" x14ac:dyDescent="0.25">
      <c r="B1350" s="13"/>
      <c r="F1350" s="14"/>
    </row>
    <row r="1351" spans="2:6" x14ac:dyDescent="0.25">
      <c r="B1351" s="13"/>
      <c r="F1351" s="14"/>
    </row>
    <row r="1352" spans="2:6" x14ac:dyDescent="0.25">
      <c r="B1352" s="13"/>
      <c r="F1352" s="14"/>
    </row>
    <row r="1353" spans="2:6" x14ac:dyDescent="0.25">
      <c r="B1353" s="13"/>
      <c r="F1353" s="14"/>
    </row>
    <row r="1354" spans="2:6" x14ac:dyDescent="0.25">
      <c r="B1354" s="13"/>
      <c r="F1354" s="14"/>
    </row>
    <row r="1355" spans="2:6" x14ac:dyDescent="0.25">
      <c r="B1355" s="13"/>
      <c r="F1355" s="14"/>
    </row>
    <row r="1356" spans="2:6" x14ac:dyDescent="0.25">
      <c r="B1356" s="13"/>
      <c r="F1356" s="14"/>
    </row>
    <row r="1357" spans="2:6" x14ac:dyDescent="0.25">
      <c r="B1357" s="13"/>
      <c r="F1357" s="14"/>
    </row>
    <row r="1358" spans="2:6" x14ac:dyDescent="0.25">
      <c r="B1358" s="13"/>
      <c r="F1358" s="14"/>
    </row>
    <row r="1359" spans="2:6" x14ac:dyDescent="0.25">
      <c r="B1359" s="13"/>
      <c r="F1359" s="14"/>
    </row>
    <row r="1360" spans="2:6" x14ac:dyDescent="0.25">
      <c r="B1360" s="13"/>
      <c r="F1360" s="14"/>
    </row>
    <row r="1361" spans="2:6" x14ac:dyDescent="0.25">
      <c r="B1361" s="13"/>
      <c r="F1361" s="14"/>
    </row>
    <row r="1362" spans="2:6" x14ac:dyDescent="0.25">
      <c r="B1362" s="13"/>
      <c r="F1362" s="14"/>
    </row>
    <row r="1363" spans="2:6" x14ac:dyDescent="0.25">
      <c r="B1363" s="13"/>
      <c r="F1363" s="14"/>
    </row>
    <row r="1364" spans="2:6" x14ac:dyDescent="0.25">
      <c r="B1364" s="13"/>
      <c r="F1364" s="14"/>
    </row>
    <row r="1365" spans="2:6" x14ac:dyDescent="0.25">
      <c r="B1365" s="13"/>
      <c r="F1365" s="14"/>
    </row>
    <row r="1366" spans="2:6" x14ac:dyDescent="0.25">
      <c r="B1366" s="13"/>
      <c r="F1366" s="14"/>
    </row>
    <row r="1367" spans="2:6" x14ac:dyDescent="0.25">
      <c r="B1367" s="13"/>
      <c r="F1367" s="14"/>
    </row>
    <row r="1368" spans="2:6" x14ac:dyDescent="0.25">
      <c r="B1368" s="13"/>
      <c r="F1368" s="14"/>
    </row>
    <row r="1369" spans="2:6" x14ac:dyDescent="0.25">
      <c r="B1369" s="13"/>
      <c r="F1369" s="14"/>
    </row>
    <row r="1370" spans="2:6" x14ac:dyDescent="0.25">
      <c r="B1370" s="13"/>
      <c r="F1370" s="14"/>
    </row>
    <row r="1371" spans="2:6" x14ac:dyDescent="0.25">
      <c r="B1371" s="13"/>
      <c r="F1371" s="14"/>
    </row>
    <row r="1372" spans="2:6" x14ac:dyDescent="0.25">
      <c r="B1372" s="13"/>
      <c r="F1372" s="14"/>
    </row>
    <row r="1373" spans="2:6" x14ac:dyDescent="0.25">
      <c r="B1373" s="13"/>
      <c r="F1373" s="14"/>
    </row>
    <row r="1374" spans="2:6" x14ac:dyDescent="0.25">
      <c r="B1374" s="13"/>
      <c r="F1374" s="14"/>
    </row>
    <row r="1375" spans="2:6" x14ac:dyDescent="0.25">
      <c r="B1375" s="13"/>
      <c r="F1375" s="14"/>
    </row>
    <row r="1376" spans="2:6" x14ac:dyDescent="0.25">
      <c r="B1376" s="13"/>
      <c r="F1376" s="14"/>
    </row>
    <row r="1377" spans="2:6" x14ac:dyDescent="0.25">
      <c r="B1377" s="13"/>
      <c r="F1377" s="14"/>
    </row>
    <row r="1378" spans="2:6" x14ac:dyDescent="0.25">
      <c r="B1378" s="13"/>
      <c r="F1378" s="14"/>
    </row>
    <row r="1379" spans="2:6" x14ac:dyDescent="0.25">
      <c r="B1379" s="13"/>
      <c r="F1379" s="14"/>
    </row>
    <row r="1380" spans="2:6" x14ac:dyDescent="0.25">
      <c r="B1380" s="13"/>
      <c r="F1380" s="14"/>
    </row>
    <row r="1381" spans="2:6" x14ac:dyDescent="0.25">
      <c r="B1381" s="13"/>
      <c r="F1381" s="14"/>
    </row>
    <row r="1382" spans="2:6" x14ac:dyDescent="0.25">
      <c r="B1382" s="13"/>
      <c r="F1382" s="14"/>
    </row>
    <row r="1383" spans="2:6" x14ac:dyDescent="0.25">
      <c r="B1383" s="13"/>
      <c r="F1383" s="14"/>
    </row>
    <row r="1384" spans="2:6" x14ac:dyDescent="0.25">
      <c r="B1384" s="13"/>
      <c r="F1384" s="14"/>
    </row>
    <row r="1385" spans="2:6" x14ac:dyDescent="0.25">
      <c r="B1385" s="13"/>
      <c r="F1385" s="14"/>
    </row>
    <row r="1386" spans="2:6" x14ac:dyDescent="0.25">
      <c r="B1386" s="13"/>
      <c r="F1386" s="14"/>
    </row>
    <row r="1387" spans="2:6" x14ac:dyDescent="0.25">
      <c r="B1387" s="13"/>
      <c r="F1387" s="14"/>
    </row>
    <row r="1388" spans="2:6" x14ac:dyDescent="0.25">
      <c r="B1388" s="13"/>
      <c r="F1388" s="14"/>
    </row>
    <row r="1389" spans="2:6" x14ac:dyDescent="0.25">
      <c r="B1389" s="13"/>
      <c r="F1389" s="14"/>
    </row>
    <row r="1390" spans="2:6" x14ac:dyDescent="0.25">
      <c r="B1390" s="13"/>
      <c r="F1390" s="14"/>
    </row>
    <row r="1391" spans="2:6" x14ac:dyDescent="0.25">
      <c r="B1391" s="13"/>
      <c r="F1391" s="14"/>
    </row>
    <row r="1392" spans="2:6" x14ac:dyDescent="0.25">
      <c r="B1392" s="13"/>
      <c r="F1392" s="14"/>
    </row>
    <row r="1393" spans="2:6" x14ac:dyDescent="0.25">
      <c r="B1393" s="13"/>
      <c r="F1393" s="14"/>
    </row>
    <row r="1394" spans="2:6" x14ac:dyDescent="0.25">
      <c r="B1394" s="13"/>
      <c r="F1394" s="14"/>
    </row>
    <row r="1395" spans="2:6" x14ac:dyDescent="0.25">
      <c r="B1395" s="13"/>
      <c r="F1395" s="14"/>
    </row>
    <row r="1396" spans="2:6" x14ac:dyDescent="0.25">
      <c r="B1396" s="13"/>
      <c r="F1396" s="14"/>
    </row>
    <row r="1397" spans="2:6" x14ac:dyDescent="0.25">
      <c r="B1397" s="13"/>
      <c r="F1397" s="14"/>
    </row>
    <row r="1398" spans="2:6" x14ac:dyDescent="0.25">
      <c r="B1398" s="13"/>
      <c r="F1398" s="14"/>
    </row>
    <row r="1399" spans="2:6" x14ac:dyDescent="0.25">
      <c r="B1399" s="13"/>
      <c r="F1399" s="14"/>
    </row>
    <row r="1400" spans="2:6" x14ac:dyDescent="0.25">
      <c r="B1400" s="13"/>
      <c r="F1400" s="14"/>
    </row>
    <row r="1401" spans="2:6" x14ac:dyDescent="0.25">
      <c r="B1401" s="13"/>
      <c r="F1401" s="14"/>
    </row>
    <row r="1402" spans="2:6" x14ac:dyDescent="0.25">
      <c r="B1402" s="13"/>
      <c r="F1402" s="14"/>
    </row>
    <row r="1403" spans="2:6" x14ac:dyDescent="0.25">
      <c r="B1403" s="13"/>
      <c r="F1403" s="14"/>
    </row>
    <row r="1404" spans="2:6" x14ac:dyDescent="0.25">
      <c r="B1404" s="13"/>
      <c r="F1404" s="14"/>
    </row>
    <row r="1405" spans="2:6" x14ac:dyDescent="0.25">
      <c r="B1405" s="13"/>
      <c r="F1405" s="14"/>
    </row>
    <row r="1406" spans="2:6" x14ac:dyDescent="0.25">
      <c r="B1406" s="13"/>
      <c r="F1406" s="14"/>
    </row>
    <row r="1407" spans="2:6" x14ac:dyDescent="0.25">
      <c r="B1407" s="13"/>
      <c r="F1407" s="14"/>
    </row>
    <row r="1408" spans="2:6" x14ac:dyDescent="0.25">
      <c r="B1408" s="13"/>
      <c r="F1408" s="14"/>
    </row>
    <row r="1409" spans="2:6" x14ac:dyDescent="0.25">
      <c r="B1409" s="13"/>
      <c r="F1409" s="14"/>
    </row>
    <row r="1410" spans="2:6" x14ac:dyDescent="0.25">
      <c r="B1410" s="13"/>
      <c r="F1410" s="14"/>
    </row>
    <row r="1411" spans="2:6" x14ac:dyDescent="0.25">
      <c r="B1411" s="13"/>
      <c r="F1411" s="14"/>
    </row>
    <row r="1412" spans="2:6" x14ac:dyDescent="0.25">
      <c r="B1412" s="13"/>
      <c r="F1412" s="14"/>
    </row>
    <row r="1413" spans="2:6" x14ac:dyDescent="0.25">
      <c r="B1413" s="13"/>
      <c r="F1413" s="14"/>
    </row>
    <row r="1414" spans="2:6" x14ac:dyDescent="0.25">
      <c r="B1414" s="13"/>
      <c r="F1414" s="14"/>
    </row>
    <row r="1415" spans="2:6" x14ac:dyDescent="0.25">
      <c r="B1415" s="13"/>
      <c r="F1415" s="14"/>
    </row>
    <row r="1416" spans="2:6" x14ac:dyDescent="0.25">
      <c r="B1416" s="13"/>
      <c r="F1416" s="14"/>
    </row>
    <row r="1417" spans="2:6" x14ac:dyDescent="0.25">
      <c r="B1417" s="13"/>
      <c r="F1417" s="14"/>
    </row>
    <row r="1418" spans="2:6" x14ac:dyDescent="0.25">
      <c r="B1418" s="13"/>
      <c r="F1418" s="14"/>
    </row>
    <row r="1419" spans="2:6" x14ac:dyDescent="0.25">
      <c r="B1419" s="13"/>
      <c r="F1419" s="14"/>
    </row>
    <row r="1420" spans="2:6" x14ac:dyDescent="0.25">
      <c r="B1420" s="13"/>
      <c r="F1420" s="14"/>
    </row>
    <row r="1421" spans="2:6" x14ac:dyDescent="0.25">
      <c r="B1421" s="13"/>
      <c r="F1421" s="14"/>
    </row>
    <row r="1422" spans="2:6" x14ac:dyDescent="0.25">
      <c r="B1422" s="13"/>
      <c r="F1422" s="14"/>
    </row>
    <row r="1423" spans="2:6" x14ac:dyDescent="0.25">
      <c r="B1423" s="13"/>
      <c r="F1423" s="14"/>
    </row>
    <row r="1424" spans="2:6" x14ac:dyDescent="0.25">
      <c r="B1424" s="13"/>
      <c r="F1424" s="14"/>
    </row>
    <row r="1425" spans="2:6" x14ac:dyDescent="0.25">
      <c r="B1425" s="13"/>
      <c r="F1425" s="14"/>
    </row>
    <row r="1426" spans="2:6" x14ac:dyDescent="0.25">
      <c r="B1426" s="13"/>
      <c r="F1426" s="14"/>
    </row>
    <row r="1427" spans="2:6" x14ac:dyDescent="0.25">
      <c r="B1427" s="13"/>
      <c r="F1427" s="14"/>
    </row>
    <row r="1428" spans="2:6" x14ac:dyDescent="0.25">
      <c r="B1428" s="13"/>
      <c r="F1428" s="14"/>
    </row>
    <row r="1429" spans="2:6" x14ac:dyDescent="0.25">
      <c r="B1429" s="13"/>
      <c r="F1429" s="14"/>
    </row>
    <row r="1430" spans="2:6" x14ac:dyDescent="0.25">
      <c r="B1430" s="13"/>
      <c r="F1430" s="14"/>
    </row>
    <row r="1431" spans="2:6" x14ac:dyDescent="0.25">
      <c r="B1431" s="13"/>
      <c r="F1431" s="14"/>
    </row>
    <row r="1432" spans="2:6" x14ac:dyDescent="0.25">
      <c r="B1432" s="13"/>
      <c r="F1432" s="14"/>
    </row>
    <row r="1433" spans="2:6" x14ac:dyDescent="0.25">
      <c r="B1433" s="13"/>
      <c r="F1433" s="14"/>
    </row>
    <row r="1434" spans="2:6" x14ac:dyDescent="0.25">
      <c r="B1434" s="13"/>
      <c r="F1434" s="14"/>
    </row>
    <row r="1435" spans="2:6" x14ac:dyDescent="0.25">
      <c r="B1435" s="13"/>
      <c r="F1435" s="14"/>
    </row>
    <row r="1436" spans="2:6" x14ac:dyDescent="0.25">
      <c r="B1436" s="13"/>
      <c r="F1436" s="14"/>
    </row>
    <row r="1437" spans="2:6" x14ac:dyDescent="0.25">
      <c r="B1437" s="13"/>
      <c r="F1437" s="14"/>
    </row>
    <row r="1438" spans="2:6" x14ac:dyDescent="0.25">
      <c r="B1438" s="13"/>
      <c r="F1438" s="14"/>
    </row>
    <row r="1439" spans="2:6" x14ac:dyDescent="0.25">
      <c r="B1439" s="13"/>
      <c r="F1439" s="14"/>
    </row>
    <row r="1440" spans="2:6" x14ac:dyDescent="0.25">
      <c r="B1440" s="13"/>
      <c r="F1440" s="14"/>
    </row>
    <row r="1441" spans="2:6" x14ac:dyDescent="0.25">
      <c r="B1441" s="13"/>
      <c r="F1441" s="14"/>
    </row>
    <row r="1442" spans="2:6" x14ac:dyDescent="0.25">
      <c r="B1442" s="13"/>
      <c r="F1442" s="14"/>
    </row>
    <row r="1443" spans="2:6" x14ac:dyDescent="0.25">
      <c r="B1443" s="13"/>
      <c r="F1443" s="14"/>
    </row>
    <row r="1444" spans="2:6" x14ac:dyDescent="0.25">
      <c r="B1444" s="13"/>
      <c r="F1444" s="14"/>
    </row>
    <row r="1445" spans="2:6" x14ac:dyDescent="0.25">
      <c r="B1445" s="13"/>
      <c r="F1445" s="14"/>
    </row>
    <row r="1446" spans="2:6" x14ac:dyDescent="0.25">
      <c r="B1446" s="13"/>
      <c r="F1446" s="14"/>
    </row>
    <row r="1447" spans="2:6" x14ac:dyDescent="0.25">
      <c r="B1447" s="13"/>
      <c r="F1447" s="14"/>
    </row>
    <row r="1448" spans="2:6" x14ac:dyDescent="0.25">
      <c r="B1448" s="13"/>
      <c r="F1448" s="14"/>
    </row>
    <row r="1449" spans="2:6" x14ac:dyDescent="0.25">
      <c r="B1449" s="13"/>
      <c r="F1449" s="14"/>
    </row>
    <row r="1450" spans="2:6" x14ac:dyDescent="0.25">
      <c r="B1450" s="13"/>
      <c r="F1450" s="14"/>
    </row>
    <row r="1451" spans="2:6" x14ac:dyDescent="0.25">
      <c r="B1451" s="13"/>
      <c r="F1451" s="14"/>
    </row>
    <row r="1452" spans="2:6" x14ac:dyDescent="0.25">
      <c r="B1452" s="13"/>
      <c r="F1452" s="14"/>
    </row>
    <row r="1453" spans="2:6" x14ac:dyDescent="0.25">
      <c r="B1453" s="13"/>
      <c r="F1453" s="14"/>
    </row>
    <row r="1454" spans="2:6" x14ac:dyDescent="0.25">
      <c r="B1454" s="13"/>
      <c r="F1454" s="14"/>
    </row>
    <row r="1455" spans="2:6" x14ac:dyDescent="0.25">
      <c r="B1455" s="13"/>
      <c r="F1455" s="14"/>
    </row>
    <row r="1456" spans="2:6" x14ac:dyDescent="0.25">
      <c r="B1456" s="13"/>
      <c r="F1456" s="14"/>
    </row>
    <row r="1457" spans="2:6" x14ac:dyDescent="0.25">
      <c r="B1457" s="13"/>
      <c r="F1457" s="14"/>
    </row>
    <row r="1458" spans="2:6" x14ac:dyDescent="0.25">
      <c r="B1458" s="13"/>
      <c r="F1458" s="14"/>
    </row>
    <row r="1459" spans="2:6" x14ac:dyDescent="0.25">
      <c r="B1459" s="13"/>
      <c r="F1459" s="14"/>
    </row>
    <row r="1460" spans="2:6" x14ac:dyDescent="0.25">
      <c r="B1460" s="13"/>
      <c r="F1460" s="14"/>
    </row>
    <row r="1461" spans="2:6" x14ac:dyDescent="0.25">
      <c r="B1461" s="13"/>
      <c r="F1461" s="14"/>
    </row>
    <row r="1462" spans="2:6" x14ac:dyDescent="0.25">
      <c r="B1462" s="13"/>
      <c r="F1462" s="14"/>
    </row>
    <row r="1463" spans="2:6" x14ac:dyDescent="0.25">
      <c r="B1463" s="13"/>
      <c r="F1463" s="14"/>
    </row>
    <row r="1464" spans="2:6" x14ac:dyDescent="0.25">
      <c r="B1464" s="13"/>
      <c r="F1464" s="14"/>
    </row>
    <row r="1465" spans="2:6" x14ac:dyDescent="0.25">
      <c r="B1465" s="13"/>
      <c r="F1465" s="14"/>
    </row>
    <row r="1466" spans="2:6" x14ac:dyDescent="0.25">
      <c r="B1466" s="13"/>
      <c r="F1466" s="14"/>
    </row>
    <row r="1467" spans="2:6" x14ac:dyDescent="0.25">
      <c r="B1467" s="13"/>
      <c r="F1467" s="14"/>
    </row>
    <row r="1468" spans="2:6" x14ac:dyDescent="0.25">
      <c r="B1468" s="13"/>
      <c r="F1468" s="14"/>
    </row>
    <row r="1469" spans="2:6" x14ac:dyDescent="0.25">
      <c r="B1469" s="13"/>
      <c r="F1469" s="14"/>
    </row>
    <row r="1470" spans="2:6" x14ac:dyDescent="0.25">
      <c r="B1470" s="13"/>
      <c r="F1470" s="14"/>
    </row>
    <row r="1471" spans="2:6" x14ac:dyDescent="0.25">
      <c r="B1471" s="13"/>
      <c r="F1471" s="14"/>
    </row>
    <row r="1472" spans="2:6" x14ac:dyDescent="0.25">
      <c r="B1472" s="13"/>
      <c r="F1472" s="14"/>
    </row>
    <row r="1473" spans="2:6" x14ac:dyDescent="0.25">
      <c r="B1473" s="13"/>
      <c r="F1473" s="14"/>
    </row>
    <row r="1474" spans="2:6" x14ac:dyDescent="0.25">
      <c r="B1474" s="13"/>
      <c r="F1474" s="14"/>
    </row>
    <row r="1475" spans="2:6" x14ac:dyDescent="0.25">
      <c r="B1475" s="13"/>
      <c r="F1475" s="14"/>
    </row>
    <row r="1476" spans="2:6" x14ac:dyDescent="0.25">
      <c r="B1476" s="13"/>
      <c r="F1476" s="14"/>
    </row>
    <row r="1477" spans="2:6" x14ac:dyDescent="0.25">
      <c r="B1477" s="13"/>
      <c r="F1477" s="14"/>
    </row>
    <row r="1478" spans="2:6" x14ac:dyDescent="0.25">
      <c r="B1478" s="13"/>
      <c r="F1478" s="14"/>
    </row>
    <row r="1479" spans="2:6" x14ac:dyDescent="0.25">
      <c r="B1479" s="13"/>
      <c r="F1479" s="14"/>
    </row>
    <row r="1480" spans="2:6" x14ac:dyDescent="0.25">
      <c r="B1480" s="13"/>
      <c r="F1480" s="14"/>
    </row>
    <row r="1481" spans="2:6" x14ac:dyDescent="0.25">
      <c r="B1481" s="13"/>
      <c r="F1481" s="14"/>
    </row>
    <row r="1482" spans="2:6" x14ac:dyDescent="0.25">
      <c r="B1482" s="13"/>
      <c r="F1482" s="14"/>
    </row>
    <row r="1483" spans="2:6" x14ac:dyDescent="0.25">
      <c r="B1483" s="13"/>
      <c r="F1483" s="14"/>
    </row>
    <row r="1484" spans="2:6" x14ac:dyDescent="0.25">
      <c r="B1484" s="13"/>
      <c r="F1484" s="14"/>
    </row>
    <row r="1485" spans="2:6" x14ac:dyDescent="0.25">
      <c r="B1485" s="13"/>
      <c r="F1485" s="14"/>
    </row>
    <row r="1486" spans="2:6" x14ac:dyDescent="0.25">
      <c r="B1486" s="13"/>
      <c r="F1486" s="14"/>
    </row>
    <row r="1487" spans="2:6" x14ac:dyDescent="0.25">
      <c r="B1487" s="13"/>
      <c r="F1487" s="14"/>
    </row>
    <row r="1488" spans="2:6" x14ac:dyDescent="0.25">
      <c r="B1488" s="13"/>
      <c r="F1488" s="14"/>
    </row>
    <row r="1489" spans="2:6" x14ac:dyDescent="0.25">
      <c r="B1489" s="13"/>
      <c r="F1489" s="14"/>
    </row>
    <row r="1490" spans="2:6" x14ac:dyDescent="0.25">
      <c r="B1490" s="13"/>
      <c r="F1490" s="14"/>
    </row>
    <row r="1491" spans="2:6" x14ac:dyDescent="0.25">
      <c r="B1491" s="13"/>
      <c r="F1491" s="14"/>
    </row>
    <row r="1492" spans="2:6" x14ac:dyDescent="0.25">
      <c r="B1492" s="13"/>
      <c r="F1492" s="14"/>
    </row>
    <row r="1493" spans="2:6" x14ac:dyDescent="0.25">
      <c r="B1493" s="13"/>
      <c r="F1493" s="14"/>
    </row>
    <row r="1494" spans="2:6" x14ac:dyDescent="0.25">
      <c r="B1494" s="13"/>
      <c r="F1494" s="14"/>
    </row>
    <row r="1495" spans="2:6" x14ac:dyDescent="0.25">
      <c r="B1495" s="13"/>
      <c r="F1495" s="14"/>
    </row>
    <row r="1496" spans="2:6" x14ac:dyDescent="0.25">
      <c r="B1496" s="13"/>
      <c r="F1496" s="14"/>
    </row>
    <row r="1497" spans="2:6" x14ac:dyDescent="0.25">
      <c r="B1497" s="13"/>
      <c r="F1497" s="14"/>
    </row>
    <row r="1498" spans="2:6" x14ac:dyDescent="0.25">
      <c r="B1498" s="13"/>
      <c r="F1498" s="14"/>
    </row>
    <row r="1499" spans="2:6" x14ac:dyDescent="0.25">
      <c r="B1499" s="13"/>
      <c r="F1499" s="14"/>
    </row>
    <row r="1500" spans="2:6" x14ac:dyDescent="0.25">
      <c r="B1500" s="13"/>
      <c r="F1500" s="14"/>
    </row>
    <row r="1501" spans="2:6" x14ac:dyDescent="0.25">
      <c r="B1501" s="13"/>
      <c r="F1501" s="14"/>
    </row>
    <row r="1502" spans="2:6" x14ac:dyDescent="0.25">
      <c r="B1502" s="13"/>
      <c r="F1502" s="14"/>
    </row>
    <row r="1503" spans="2:6" x14ac:dyDescent="0.25">
      <c r="B1503" s="13"/>
      <c r="F1503" s="14"/>
    </row>
    <row r="1504" spans="2:6" x14ac:dyDescent="0.25">
      <c r="B1504" s="13"/>
      <c r="F1504" s="14"/>
    </row>
    <row r="1505" spans="2:6" x14ac:dyDescent="0.25">
      <c r="B1505" s="13"/>
      <c r="F1505" s="14"/>
    </row>
    <row r="1506" spans="2:6" x14ac:dyDescent="0.25">
      <c r="B1506" s="13"/>
      <c r="F1506" s="14"/>
    </row>
    <row r="1507" spans="2:6" x14ac:dyDescent="0.25">
      <c r="B1507" s="13"/>
      <c r="F1507" s="14"/>
    </row>
    <row r="1508" spans="2:6" x14ac:dyDescent="0.25">
      <c r="B1508" s="13"/>
      <c r="F1508" s="14"/>
    </row>
    <row r="1509" spans="2:6" x14ac:dyDescent="0.25">
      <c r="B1509" s="13"/>
      <c r="F1509" s="14"/>
    </row>
    <row r="1510" spans="2:6" x14ac:dyDescent="0.25">
      <c r="B1510" s="13"/>
      <c r="F1510" s="14"/>
    </row>
    <row r="1511" spans="2:6" x14ac:dyDescent="0.25">
      <c r="B1511" s="13"/>
      <c r="F1511" s="14"/>
    </row>
    <row r="1512" spans="2:6" x14ac:dyDescent="0.25">
      <c r="B1512" s="13"/>
      <c r="F1512" s="14"/>
    </row>
    <row r="1513" spans="2:6" x14ac:dyDescent="0.25">
      <c r="B1513" s="13"/>
      <c r="F1513" s="14"/>
    </row>
    <row r="1514" spans="2:6" x14ac:dyDescent="0.25">
      <c r="B1514" s="13"/>
      <c r="F1514" s="14"/>
    </row>
    <row r="1515" spans="2:6" x14ac:dyDescent="0.25">
      <c r="B1515" s="13"/>
      <c r="F1515" s="14"/>
    </row>
    <row r="1516" spans="2:6" x14ac:dyDescent="0.25">
      <c r="B1516" s="13"/>
      <c r="F1516" s="14"/>
    </row>
    <row r="1517" spans="2:6" x14ac:dyDescent="0.25">
      <c r="B1517" s="13"/>
      <c r="F1517" s="14"/>
    </row>
    <row r="1518" spans="2:6" x14ac:dyDescent="0.25">
      <c r="B1518" s="13"/>
      <c r="F1518" s="14"/>
    </row>
    <row r="1519" spans="2:6" x14ac:dyDescent="0.25">
      <c r="B1519" s="13"/>
      <c r="F1519" s="14"/>
    </row>
    <row r="1520" spans="2:6" x14ac:dyDescent="0.25">
      <c r="B1520" s="13"/>
      <c r="F1520" s="14"/>
    </row>
    <row r="1521" spans="2:6" x14ac:dyDescent="0.25">
      <c r="B1521" s="13"/>
      <c r="F1521" s="14"/>
    </row>
    <row r="1522" spans="2:6" x14ac:dyDescent="0.25">
      <c r="B1522" s="13"/>
      <c r="F1522" s="14"/>
    </row>
    <row r="1523" spans="2:6" x14ac:dyDescent="0.25">
      <c r="B1523" s="13"/>
      <c r="F1523" s="14"/>
    </row>
    <row r="1524" spans="2:6" x14ac:dyDescent="0.25">
      <c r="B1524" s="13"/>
      <c r="F1524" s="14"/>
    </row>
    <row r="1525" spans="2:6" x14ac:dyDescent="0.25">
      <c r="B1525" s="13"/>
      <c r="F1525" s="14"/>
    </row>
    <row r="1526" spans="2:6" x14ac:dyDescent="0.25">
      <c r="B1526" s="13"/>
      <c r="F1526" s="14"/>
    </row>
    <row r="1527" spans="2:6" x14ac:dyDescent="0.25">
      <c r="B1527" s="13"/>
      <c r="F1527" s="14"/>
    </row>
    <row r="1528" spans="2:6" x14ac:dyDescent="0.25">
      <c r="B1528" s="13"/>
      <c r="F1528" s="14"/>
    </row>
    <row r="1529" spans="2:6" x14ac:dyDescent="0.25">
      <c r="B1529" s="13"/>
      <c r="F1529" s="14"/>
    </row>
    <row r="1530" spans="2:6" x14ac:dyDescent="0.25">
      <c r="B1530" s="13"/>
      <c r="F1530" s="14"/>
    </row>
    <row r="1531" spans="2:6" x14ac:dyDescent="0.25">
      <c r="B1531" s="13"/>
      <c r="F1531" s="14"/>
    </row>
    <row r="1532" spans="2:6" x14ac:dyDescent="0.25">
      <c r="B1532" s="13"/>
      <c r="F1532" s="14"/>
    </row>
    <row r="1533" spans="2:6" x14ac:dyDescent="0.25">
      <c r="B1533" s="13"/>
      <c r="F1533" s="14"/>
    </row>
    <row r="1534" spans="2:6" x14ac:dyDescent="0.25">
      <c r="B1534" s="13"/>
      <c r="F1534" s="14"/>
    </row>
    <row r="1535" spans="2:6" x14ac:dyDescent="0.25">
      <c r="B1535" s="13"/>
      <c r="F1535" s="14"/>
    </row>
    <row r="1536" spans="2:6" x14ac:dyDescent="0.25">
      <c r="B1536" s="13"/>
      <c r="F1536" s="14"/>
    </row>
    <row r="1537" spans="2:6" x14ac:dyDescent="0.25">
      <c r="B1537" s="13"/>
      <c r="F1537" s="14"/>
    </row>
    <row r="1538" spans="2:6" x14ac:dyDescent="0.25">
      <c r="B1538" s="13"/>
      <c r="F1538" s="14"/>
    </row>
    <row r="1539" spans="2:6" x14ac:dyDescent="0.25">
      <c r="B1539" s="13"/>
      <c r="F1539" s="14"/>
    </row>
    <row r="1540" spans="2:6" x14ac:dyDescent="0.25">
      <c r="B1540" s="13"/>
      <c r="F1540" s="14"/>
    </row>
    <row r="1541" spans="2:6" x14ac:dyDescent="0.25">
      <c r="B1541" s="13"/>
      <c r="F1541" s="14"/>
    </row>
    <row r="1542" spans="2:6" x14ac:dyDescent="0.25">
      <c r="B1542" s="13"/>
      <c r="F1542" s="14"/>
    </row>
    <row r="1543" spans="2:6" x14ac:dyDescent="0.25">
      <c r="B1543" s="13"/>
      <c r="F1543" s="14"/>
    </row>
    <row r="1544" spans="2:6" x14ac:dyDescent="0.25">
      <c r="B1544" s="13"/>
      <c r="F1544" s="14"/>
    </row>
    <row r="1545" spans="2:6" x14ac:dyDescent="0.25">
      <c r="B1545" s="13"/>
      <c r="F1545" s="14"/>
    </row>
    <row r="1546" spans="2:6" x14ac:dyDescent="0.25">
      <c r="B1546" s="13"/>
      <c r="F1546" s="14"/>
    </row>
    <row r="1547" spans="2:6" x14ac:dyDescent="0.25">
      <c r="B1547" s="13"/>
      <c r="F1547" s="14"/>
    </row>
    <row r="1548" spans="2:6" x14ac:dyDescent="0.25">
      <c r="B1548" s="13"/>
      <c r="F1548" s="14"/>
    </row>
    <row r="1549" spans="2:6" x14ac:dyDescent="0.25">
      <c r="B1549" s="13"/>
      <c r="F1549" s="14"/>
    </row>
    <row r="1550" spans="2:6" x14ac:dyDescent="0.25">
      <c r="B1550" s="13"/>
      <c r="F1550" s="14"/>
    </row>
    <row r="1551" spans="2:6" x14ac:dyDescent="0.25">
      <c r="B1551" s="13"/>
      <c r="F1551" s="14"/>
    </row>
    <row r="1552" spans="2:6" x14ac:dyDescent="0.25">
      <c r="B1552" s="13"/>
      <c r="F1552" s="14"/>
    </row>
    <row r="1553" spans="2:6" x14ac:dyDescent="0.25">
      <c r="B1553" s="13"/>
      <c r="F1553" s="14"/>
    </row>
    <row r="1554" spans="2:6" x14ac:dyDescent="0.25">
      <c r="B1554" s="13"/>
      <c r="F1554" s="14"/>
    </row>
    <row r="1555" spans="2:6" x14ac:dyDescent="0.25">
      <c r="B1555" s="13"/>
      <c r="F1555" s="14"/>
    </row>
    <row r="1556" spans="2:6" x14ac:dyDescent="0.25">
      <c r="B1556" s="13"/>
      <c r="F1556" s="14"/>
    </row>
    <row r="1557" spans="2:6" x14ac:dyDescent="0.25">
      <c r="B1557" s="13"/>
      <c r="F1557" s="14"/>
    </row>
    <row r="1558" spans="2:6" x14ac:dyDescent="0.25">
      <c r="B1558" s="13"/>
      <c r="F1558" s="14"/>
    </row>
    <row r="1559" spans="2:6" x14ac:dyDescent="0.25">
      <c r="B1559" s="13"/>
      <c r="F1559" s="14"/>
    </row>
    <row r="1560" spans="2:6" x14ac:dyDescent="0.25">
      <c r="B1560" s="13"/>
      <c r="F1560" s="14"/>
    </row>
    <row r="1561" spans="2:6" x14ac:dyDescent="0.25">
      <c r="B1561" s="13"/>
      <c r="F1561" s="14"/>
    </row>
    <row r="1562" spans="2:6" x14ac:dyDescent="0.25">
      <c r="B1562" s="13"/>
      <c r="F1562" s="14"/>
    </row>
    <row r="1563" spans="2:6" x14ac:dyDescent="0.25">
      <c r="B1563" s="13"/>
      <c r="F1563" s="14"/>
    </row>
    <row r="1564" spans="2:6" x14ac:dyDescent="0.25">
      <c r="B1564" s="13"/>
      <c r="F1564" s="14"/>
    </row>
    <row r="1565" spans="2:6" x14ac:dyDescent="0.25">
      <c r="B1565" s="13"/>
      <c r="F1565" s="14"/>
    </row>
    <row r="1566" spans="2:6" x14ac:dyDescent="0.25">
      <c r="B1566" s="13"/>
      <c r="F1566" s="14"/>
    </row>
    <row r="1567" spans="2:6" x14ac:dyDescent="0.25">
      <c r="B1567" s="13"/>
      <c r="F1567" s="14"/>
    </row>
    <row r="1568" spans="2:6" x14ac:dyDescent="0.25">
      <c r="B1568" s="13"/>
      <c r="F1568" s="14"/>
    </row>
    <row r="1569" spans="2:6" x14ac:dyDescent="0.25">
      <c r="B1569" s="13"/>
      <c r="F1569" s="14"/>
    </row>
    <row r="1570" spans="2:6" x14ac:dyDescent="0.25">
      <c r="B1570" s="13"/>
      <c r="F1570" s="14"/>
    </row>
    <row r="1571" spans="2:6" x14ac:dyDescent="0.25">
      <c r="B1571" s="13"/>
      <c r="F1571" s="14"/>
    </row>
    <row r="1572" spans="2:6" x14ac:dyDescent="0.25">
      <c r="B1572" s="13"/>
      <c r="F1572" s="14"/>
    </row>
    <row r="1573" spans="2:6" x14ac:dyDescent="0.25">
      <c r="B1573" s="13"/>
      <c r="F1573" s="14"/>
    </row>
    <row r="1574" spans="2:6" x14ac:dyDescent="0.25">
      <c r="B1574" s="13"/>
      <c r="F1574" s="14"/>
    </row>
    <row r="1575" spans="2:6" x14ac:dyDescent="0.25">
      <c r="B1575" s="13"/>
      <c r="F1575" s="14"/>
    </row>
    <row r="1576" spans="2:6" x14ac:dyDescent="0.25">
      <c r="B1576" s="13"/>
      <c r="F1576" s="14"/>
    </row>
    <row r="1577" spans="2:6" x14ac:dyDescent="0.25">
      <c r="B1577" s="13"/>
      <c r="F1577" s="14"/>
    </row>
    <row r="1578" spans="2:6" x14ac:dyDescent="0.25">
      <c r="B1578" s="13"/>
      <c r="F1578" s="14"/>
    </row>
    <row r="1579" spans="2:6" x14ac:dyDescent="0.25">
      <c r="B1579" s="13"/>
      <c r="F1579" s="14"/>
    </row>
    <row r="1580" spans="2:6" x14ac:dyDescent="0.25">
      <c r="B1580" s="13"/>
      <c r="F1580" s="14"/>
    </row>
    <row r="1581" spans="2:6" x14ac:dyDescent="0.25">
      <c r="B1581" s="13"/>
      <c r="F1581" s="14"/>
    </row>
    <row r="1582" spans="2:6" x14ac:dyDescent="0.25">
      <c r="B1582" s="13"/>
      <c r="F1582" s="14"/>
    </row>
    <row r="1583" spans="2:6" x14ac:dyDescent="0.25">
      <c r="B1583" s="13"/>
      <c r="F1583" s="14"/>
    </row>
    <row r="1584" spans="2:6" x14ac:dyDescent="0.25">
      <c r="B1584" s="13"/>
      <c r="F1584" s="14"/>
    </row>
    <row r="1585" spans="2:6" x14ac:dyDescent="0.25">
      <c r="B1585" s="13"/>
      <c r="F1585" s="14"/>
    </row>
    <row r="1586" spans="2:6" x14ac:dyDescent="0.25">
      <c r="B1586" s="13"/>
      <c r="F1586" s="14"/>
    </row>
    <row r="1587" spans="2:6" x14ac:dyDescent="0.25">
      <c r="B1587" s="13"/>
      <c r="F1587" s="14"/>
    </row>
    <row r="1588" spans="2:6" x14ac:dyDescent="0.25">
      <c r="B1588" s="13"/>
      <c r="F1588" s="14"/>
    </row>
    <row r="1589" spans="2:6" x14ac:dyDescent="0.25">
      <c r="B1589" s="13"/>
      <c r="F1589" s="14"/>
    </row>
    <row r="1590" spans="2:6" x14ac:dyDescent="0.25">
      <c r="B1590" s="13"/>
      <c r="F1590" s="14"/>
    </row>
    <row r="1591" spans="2:6" x14ac:dyDescent="0.25">
      <c r="B1591" s="13"/>
      <c r="F1591" s="14"/>
    </row>
    <row r="1592" spans="2:6" x14ac:dyDescent="0.25">
      <c r="B1592" s="13"/>
      <c r="F1592" s="14"/>
    </row>
    <row r="1593" spans="2:6" x14ac:dyDescent="0.25">
      <c r="B1593" s="13"/>
      <c r="F1593" s="14"/>
    </row>
    <row r="1594" spans="2:6" x14ac:dyDescent="0.25">
      <c r="B1594" s="13"/>
      <c r="F1594" s="14"/>
    </row>
    <row r="1595" spans="2:6" x14ac:dyDescent="0.25">
      <c r="B1595" s="13"/>
      <c r="F1595" s="14"/>
    </row>
    <row r="1596" spans="2:6" x14ac:dyDescent="0.25">
      <c r="B1596" s="13"/>
      <c r="F1596" s="14"/>
    </row>
    <row r="1597" spans="2:6" x14ac:dyDescent="0.25">
      <c r="B1597" s="13"/>
      <c r="F1597" s="14"/>
    </row>
    <row r="1598" spans="2:6" x14ac:dyDescent="0.25">
      <c r="B1598" s="13"/>
      <c r="F1598" s="14"/>
    </row>
    <row r="1599" spans="2:6" x14ac:dyDescent="0.25">
      <c r="B1599" s="13"/>
      <c r="F1599" s="14"/>
    </row>
    <row r="1600" spans="2:6" x14ac:dyDescent="0.25">
      <c r="B1600" s="13"/>
      <c r="F1600" s="14"/>
    </row>
    <row r="1601" spans="2:6" x14ac:dyDescent="0.25">
      <c r="B1601" s="13"/>
      <c r="F1601" s="14"/>
    </row>
    <row r="1602" spans="2:6" x14ac:dyDescent="0.25">
      <c r="B1602" s="13"/>
      <c r="F1602" s="14"/>
    </row>
    <row r="1603" spans="2:6" x14ac:dyDescent="0.25">
      <c r="B1603" s="13"/>
      <c r="F1603" s="14"/>
    </row>
    <row r="1604" spans="2:6" x14ac:dyDescent="0.25">
      <c r="B1604" s="13"/>
      <c r="F1604" s="14"/>
    </row>
    <row r="1605" spans="2:6" x14ac:dyDescent="0.25">
      <c r="B1605" s="13"/>
      <c r="F1605" s="14"/>
    </row>
    <row r="1606" spans="2:6" x14ac:dyDescent="0.25">
      <c r="B1606" s="13"/>
      <c r="F1606" s="14"/>
    </row>
    <row r="1607" spans="2:6" x14ac:dyDescent="0.25">
      <c r="B1607" s="13"/>
      <c r="F1607" s="14"/>
    </row>
    <row r="1608" spans="2:6" x14ac:dyDescent="0.25">
      <c r="B1608" s="13"/>
      <c r="F1608" s="14"/>
    </row>
    <row r="1609" spans="2:6" x14ac:dyDescent="0.25">
      <c r="B1609" s="13"/>
      <c r="F1609" s="14"/>
    </row>
    <row r="1610" spans="2:6" x14ac:dyDescent="0.25">
      <c r="B1610" s="13"/>
      <c r="F1610" s="14"/>
    </row>
    <row r="1611" spans="2:6" x14ac:dyDescent="0.25">
      <c r="B1611" s="13"/>
      <c r="F1611" s="14"/>
    </row>
    <row r="1612" spans="2:6" x14ac:dyDescent="0.25">
      <c r="B1612" s="13"/>
      <c r="F1612" s="14"/>
    </row>
    <row r="1613" spans="2:6" x14ac:dyDescent="0.25">
      <c r="B1613" s="13"/>
      <c r="F1613" s="14"/>
    </row>
    <row r="1614" spans="2:6" x14ac:dyDescent="0.25">
      <c r="B1614" s="13"/>
      <c r="F1614" s="14"/>
    </row>
    <row r="1615" spans="2:6" x14ac:dyDescent="0.25">
      <c r="B1615" s="13"/>
      <c r="F1615" s="14"/>
    </row>
    <row r="1616" spans="2:6" x14ac:dyDescent="0.25">
      <c r="B1616" s="13"/>
      <c r="F1616" s="14"/>
    </row>
    <row r="1617" spans="2:6" x14ac:dyDescent="0.25">
      <c r="B1617" s="13"/>
      <c r="F1617" s="14"/>
    </row>
    <row r="1618" spans="2:6" x14ac:dyDescent="0.25">
      <c r="B1618" s="13"/>
      <c r="F1618" s="14"/>
    </row>
    <row r="1619" spans="2:6" x14ac:dyDescent="0.25">
      <c r="B1619" s="13"/>
      <c r="F1619" s="14"/>
    </row>
    <row r="1620" spans="2:6" x14ac:dyDescent="0.25">
      <c r="B1620" s="13"/>
      <c r="F1620" s="14"/>
    </row>
    <row r="1621" spans="2:6" x14ac:dyDescent="0.25">
      <c r="B1621" s="13"/>
      <c r="F1621" s="14"/>
    </row>
    <row r="1622" spans="2:6" x14ac:dyDescent="0.25">
      <c r="B1622" s="13"/>
      <c r="F1622" s="14"/>
    </row>
    <row r="1623" spans="2:6" x14ac:dyDescent="0.25">
      <c r="B1623" s="13"/>
      <c r="F1623" s="14"/>
    </row>
    <row r="1624" spans="2:6" x14ac:dyDescent="0.25">
      <c r="B1624" s="13"/>
      <c r="F1624" s="14"/>
    </row>
    <row r="1625" spans="2:6" x14ac:dyDescent="0.25">
      <c r="B1625" s="13"/>
      <c r="F1625" s="14"/>
    </row>
    <row r="1626" spans="2:6" x14ac:dyDescent="0.25">
      <c r="B1626" s="13"/>
      <c r="F1626" s="14"/>
    </row>
    <row r="1627" spans="2:6" x14ac:dyDescent="0.25">
      <c r="B1627" s="13"/>
      <c r="F1627" s="14"/>
    </row>
    <row r="1628" spans="2:6" x14ac:dyDescent="0.25">
      <c r="B1628" s="13"/>
      <c r="F1628" s="14"/>
    </row>
    <row r="1629" spans="2:6" x14ac:dyDescent="0.25">
      <c r="B1629" s="13"/>
      <c r="F1629" s="14"/>
    </row>
    <row r="1630" spans="2:6" x14ac:dyDescent="0.25">
      <c r="B1630" s="13"/>
      <c r="F1630" s="14"/>
    </row>
    <row r="1631" spans="2:6" x14ac:dyDescent="0.25">
      <c r="B1631" s="13"/>
      <c r="F1631" s="14"/>
    </row>
    <row r="1632" spans="2:6" x14ac:dyDescent="0.25">
      <c r="B1632" s="13"/>
      <c r="F1632" s="14"/>
    </row>
    <row r="1633" spans="2:6" x14ac:dyDescent="0.25">
      <c r="B1633" s="13"/>
      <c r="F1633" s="14"/>
    </row>
    <row r="1634" spans="2:6" x14ac:dyDescent="0.25">
      <c r="B1634" s="13"/>
      <c r="F1634" s="14"/>
    </row>
    <row r="1635" spans="2:6" x14ac:dyDescent="0.25">
      <c r="B1635" s="13"/>
      <c r="F1635" s="14"/>
    </row>
    <row r="1636" spans="2:6" x14ac:dyDescent="0.25">
      <c r="B1636" s="13"/>
      <c r="F1636" s="14"/>
    </row>
    <row r="1637" spans="2:6" x14ac:dyDescent="0.25">
      <c r="B1637" s="13"/>
      <c r="F1637" s="14"/>
    </row>
    <row r="1638" spans="2:6" x14ac:dyDescent="0.25">
      <c r="B1638" s="13"/>
      <c r="F1638" s="14"/>
    </row>
    <row r="1639" spans="2:6" x14ac:dyDescent="0.25">
      <c r="B1639" s="13"/>
      <c r="F1639" s="14"/>
    </row>
    <row r="1640" spans="2:6" x14ac:dyDescent="0.25">
      <c r="B1640" s="13"/>
      <c r="F1640" s="14"/>
    </row>
    <row r="1641" spans="2:6" x14ac:dyDescent="0.25">
      <c r="B1641" s="13"/>
      <c r="F1641" s="14"/>
    </row>
    <row r="1642" spans="2:6" x14ac:dyDescent="0.25">
      <c r="B1642" s="13"/>
      <c r="F1642" s="14"/>
    </row>
    <row r="1643" spans="2:6" x14ac:dyDescent="0.25">
      <c r="B1643" s="13"/>
      <c r="F1643" s="14"/>
    </row>
    <row r="1644" spans="2:6" x14ac:dyDescent="0.25">
      <c r="B1644" s="13"/>
      <c r="F1644" s="14"/>
    </row>
    <row r="1645" spans="2:6" x14ac:dyDescent="0.25">
      <c r="B1645" s="13"/>
      <c r="F1645" s="14"/>
    </row>
    <row r="1646" spans="2:6" x14ac:dyDescent="0.25">
      <c r="B1646" s="13"/>
      <c r="F1646" s="14"/>
    </row>
    <row r="1647" spans="2:6" x14ac:dyDescent="0.25">
      <c r="B1647" s="13"/>
      <c r="F1647" s="14"/>
    </row>
    <row r="1648" spans="2:6" x14ac:dyDescent="0.25">
      <c r="B1648" s="13"/>
      <c r="F1648" s="14"/>
    </row>
    <row r="1649" spans="2:6" x14ac:dyDescent="0.25">
      <c r="B1649" s="13"/>
      <c r="F1649" s="14"/>
    </row>
    <row r="1650" spans="2:6" x14ac:dyDescent="0.25">
      <c r="B1650" s="13"/>
      <c r="F1650" s="14"/>
    </row>
    <row r="1651" spans="2:6" x14ac:dyDescent="0.25">
      <c r="B1651" s="13"/>
      <c r="F1651" s="14"/>
    </row>
    <row r="1652" spans="2:6" x14ac:dyDescent="0.25">
      <c r="B1652" s="13"/>
      <c r="F1652" s="14"/>
    </row>
    <row r="1653" spans="2:6" x14ac:dyDescent="0.25">
      <c r="B1653" s="13"/>
      <c r="F1653" s="14"/>
    </row>
    <row r="1654" spans="2:6" x14ac:dyDescent="0.25">
      <c r="B1654" s="13"/>
      <c r="F1654" s="14"/>
    </row>
    <row r="1655" spans="2:6" x14ac:dyDescent="0.25">
      <c r="B1655" s="13"/>
      <c r="F1655" s="14"/>
    </row>
    <row r="1656" spans="2:6" x14ac:dyDescent="0.25">
      <c r="B1656" s="13"/>
      <c r="F1656" s="14"/>
    </row>
    <row r="1657" spans="2:6" x14ac:dyDescent="0.25">
      <c r="B1657" s="13"/>
      <c r="F1657" s="14"/>
    </row>
    <row r="1658" spans="2:6" x14ac:dyDescent="0.25">
      <c r="B1658" s="13"/>
      <c r="F1658" s="14"/>
    </row>
    <row r="1659" spans="2:6" x14ac:dyDescent="0.25">
      <c r="B1659" s="13"/>
      <c r="F1659" s="14"/>
    </row>
    <row r="1660" spans="2:6" x14ac:dyDescent="0.25">
      <c r="B1660" s="13"/>
      <c r="F1660" s="14"/>
    </row>
    <row r="1661" spans="2:6" x14ac:dyDescent="0.25">
      <c r="B1661" s="13"/>
      <c r="F1661" s="14"/>
    </row>
    <row r="1662" spans="2:6" x14ac:dyDescent="0.25">
      <c r="B1662" s="13"/>
      <c r="F1662" s="14"/>
    </row>
    <row r="1663" spans="2:6" x14ac:dyDescent="0.25">
      <c r="B1663" s="13"/>
      <c r="F1663" s="14"/>
    </row>
    <row r="1664" spans="2:6" x14ac:dyDescent="0.25">
      <c r="B1664" s="13"/>
      <c r="F1664" s="14"/>
    </row>
    <row r="1665" spans="2:6" x14ac:dyDescent="0.25">
      <c r="B1665" s="13"/>
      <c r="F1665" s="14"/>
    </row>
    <row r="1666" spans="2:6" x14ac:dyDescent="0.25">
      <c r="B1666" s="13"/>
      <c r="F1666" s="14"/>
    </row>
    <row r="1667" spans="2:6" x14ac:dyDescent="0.25">
      <c r="B1667" s="13"/>
      <c r="F1667" s="14"/>
    </row>
    <row r="1668" spans="2:6" x14ac:dyDescent="0.25">
      <c r="B1668" s="13"/>
      <c r="F1668" s="14"/>
    </row>
    <row r="1669" spans="2:6" x14ac:dyDescent="0.25">
      <c r="B1669" s="13"/>
      <c r="F1669" s="14"/>
    </row>
    <row r="1670" spans="2:6" x14ac:dyDescent="0.25">
      <c r="B1670" s="13"/>
      <c r="F1670" s="14"/>
    </row>
    <row r="1671" spans="2:6" x14ac:dyDescent="0.25">
      <c r="B1671" s="13"/>
      <c r="F1671" s="14"/>
    </row>
    <row r="1672" spans="2:6" x14ac:dyDescent="0.25">
      <c r="B1672" s="13"/>
      <c r="F1672" s="14"/>
    </row>
    <row r="1673" spans="2:6" x14ac:dyDescent="0.25">
      <c r="B1673" s="13"/>
      <c r="F1673" s="14"/>
    </row>
    <row r="1674" spans="2:6" x14ac:dyDescent="0.25">
      <c r="B1674" s="13"/>
      <c r="F1674" s="14"/>
    </row>
    <row r="1675" spans="2:6" x14ac:dyDescent="0.25">
      <c r="B1675" s="13"/>
      <c r="F1675" s="14"/>
    </row>
    <row r="1676" spans="2:6" x14ac:dyDescent="0.25">
      <c r="B1676" s="13"/>
      <c r="F1676" s="14"/>
    </row>
    <row r="1677" spans="2:6" x14ac:dyDescent="0.25">
      <c r="B1677" s="13"/>
      <c r="F1677" s="14"/>
    </row>
    <row r="1678" spans="2:6" x14ac:dyDescent="0.25">
      <c r="B1678" s="13"/>
      <c r="F1678" s="14"/>
    </row>
    <row r="1679" spans="2:6" x14ac:dyDescent="0.25">
      <c r="B1679" s="13"/>
      <c r="F1679" s="14"/>
    </row>
    <row r="1680" spans="2:6" x14ac:dyDescent="0.25">
      <c r="B1680" s="13"/>
      <c r="F1680" s="14"/>
    </row>
    <row r="1681" spans="2:6" x14ac:dyDescent="0.25">
      <c r="B1681" s="13"/>
      <c r="F1681" s="14"/>
    </row>
    <row r="1682" spans="2:6" x14ac:dyDescent="0.25">
      <c r="B1682" s="13"/>
      <c r="F1682" s="14"/>
    </row>
    <row r="1683" spans="2:6" x14ac:dyDescent="0.25">
      <c r="B1683" s="13"/>
      <c r="F1683" s="14"/>
    </row>
    <row r="1684" spans="2:6" x14ac:dyDescent="0.25">
      <c r="B1684" s="13"/>
      <c r="F1684" s="14"/>
    </row>
    <row r="1685" spans="2:6" x14ac:dyDescent="0.25">
      <c r="B1685" s="13"/>
      <c r="F1685" s="14"/>
    </row>
    <row r="1686" spans="2:6" x14ac:dyDescent="0.25">
      <c r="B1686" s="13"/>
      <c r="F1686" s="14"/>
    </row>
    <row r="1687" spans="2:6" x14ac:dyDescent="0.25">
      <c r="B1687" s="13"/>
      <c r="F1687" s="14"/>
    </row>
    <row r="1688" spans="2:6" x14ac:dyDescent="0.25">
      <c r="B1688" s="13"/>
      <c r="F1688" s="14"/>
    </row>
    <row r="1689" spans="2:6" x14ac:dyDescent="0.25">
      <c r="B1689" s="13"/>
      <c r="F1689" s="14"/>
    </row>
    <row r="1690" spans="2:6" x14ac:dyDescent="0.25">
      <c r="B1690" s="13"/>
      <c r="F1690" s="14"/>
    </row>
    <row r="1691" spans="2:6" x14ac:dyDescent="0.25">
      <c r="B1691" s="13"/>
      <c r="F1691" s="14"/>
    </row>
    <row r="1692" spans="2:6" x14ac:dyDescent="0.25">
      <c r="B1692" s="13"/>
      <c r="F1692" s="14"/>
    </row>
    <row r="1693" spans="2:6" x14ac:dyDescent="0.25">
      <c r="B1693" s="13"/>
      <c r="F1693" s="14"/>
    </row>
    <row r="1694" spans="2:6" x14ac:dyDescent="0.25">
      <c r="B1694" s="13"/>
      <c r="F1694" s="14"/>
    </row>
    <row r="1695" spans="2:6" x14ac:dyDescent="0.25">
      <c r="B1695" s="13"/>
      <c r="F1695" s="14"/>
    </row>
    <row r="1696" spans="2:6" x14ac:dyDescent="0.25">
      <c r="B1696" s="13"/>
      <c r="F1696" s="14"/>
    </row>
    <row r="1697" spans="2:6" x14ac:dyDescent="0.25">
      <c r="B1697" s="13"/>
      <c r="F1697" s="14"/>
    </row>
    <row r="1698" spans="2:6" x14ac:dyDescent="0.25">
      <c r="B1698" s="13"/>
      <c r="F1698" s="14"/>
    </row>
    <row r="1699" spans="2:6" x14ac:dyDescent="0.25">
      <c r="B1699" s="13"/>
      <c r="F1699" s="14"/>
    </row>
    <row r="1700" spans="2:6" x14ac:dyDescent="0.25">
      <c r="B1700" s="13"/>
      <c r="F1700" s="14"/>
    </row>
    <row r="1701" spans="2:6" x14ac:dyDescent="0.25">
      <c r="B1701" s="13"/>
      <c r="F1701" s="14"/>
    </row>
    <row r="1702" spans="2:6" x14ac:dyDescent="0.25">
      <c r="B1702" s="13"/>
      <c r="F1702" s="14"/>
    </row>
    <row r="1703" spans="2:6" x14ac:dyDescent="0.25">
      <c r="B1703" s="13"/>
      <c r="F1703" s="14"/>
    </row>
    <row r="1704" spans="2:6" x14ac:dyDescent="0.25">
      <c r="B1704" s="13"/>
      <c r="F1704" s="14"/>
    </row>
    <row r="1705" spans="2:6" x14ac:dyDescent="0.25">
      <c r="B1705" s="13"/>
      <c r="F1705" s="14"/>
    </row>
    <row r="1706" spans="2:6" x14ac:dyDescent="0.25">
      <c r="B1706" s="13"/>
      <c r="F1706" s="14"/>
    </row>
    <row r="1707" spans="2:6" x14ac:dyDescent="0.25">
      <c r="B1707" s="13"/>
      <c r="F1707" s="14"/>
    </row>
    <row r="1708" spans="2:6" x14ac:dyDescent="0.25">
      <c r="B1708" s="13"/>
      <c r="F1708" s="14"/>
    </row>
    <row r="1709" spans="2:6" x14ac:dyDescent="0.25">
      <c r="B1709" s="13"/>
      <c r="F1709" s="14"/>
    </row>
    <row r="1710" spans="2:6" x14ac:dyDescent="0.25">
      <c r="B1710" s="13"/>
      <c r="F1710" s="14"/>
    </row>
    <row r="1711" spans="2:6" x14ac:dyDescent="0.25">
      <c r="B1711" s="13"/>
      <c r="F1711" s="14"/>
    </row>
    <row r="1712" spans="2:6" x14ac:dyDescent="0.25">
      <c r="B1712" s="13"/>
      <c r="F1712" s="14"/>
    </row>
    <row r="1713" spans="2:6" x14ac:dyDescent="0.25">
      <c r="B1713" s="13"/>
      <c r="F1713" s="14"/>
    </row>
    <row r="1714" spans="2:6" x14ac:dyDescent="0.25">
      <c r="B1714" s="13"/>
      <c r="F1714" s="14"/>
    </row>
    <row r="1715" spans="2:6" x14ac:dyDescent="0.25">
      <c r="B1715" s="13"/>
      <c r="F1715" s="14"/>
    </row>
    <row r="1716" spans="2:6" x14ac:dyDescent="0.25">
      <c r="B1716" s="13"/>
      <c r="F1716" s="14"/>
    </row>
    <row r="1717" spans="2:6" x14ac:dyDescent="0.25">
      <c r="B1717" s="13"/>
      <c r="F1717" s="14"/>
    </row>
    <row r="1718" spans="2:6" x14ac:dyDescent="0.25">
      <c r="B1718" s="13"/>
      <c r="F1718" s="14"/>
    </row>
    <row r="1719" spans="2:6" x14ac:dyDescent="0.25">
      <c r="B1719" s="13"/>
      <c r="F1719" s="14"/>
    </row>
    <row r="1720" spans="2:6" x14ac:dyDescent="0.25">
      <c r="B1720" s="13"/>
      <c r="F1720" s="14"/>
    </row>
    <row r="1721" spans="2:6" x14ac:dyDescent="0.25">
      <c r="B1721" s="13"/>
      <c r="F1721" s="14"/>
    </row>
    <row r="1722" spans="2:6" x14ac:dyDescent="0.25">
      <c r="B1722" s="13"/>
      <c r="F1722" s="14"/>
    </row>
    <row r="1723" spans="2:6" x14ac:dyDescent="0.25">
      <c r="B1723" s="13"/>
      <c r="F1723" s="14"/>
    </row>
    <row r="1724" spans="2:6" x14ac:dyDescent="0.25">
      <c r="B1724" s="13"/>
      <c r="F1724" s="14"/>
    </row>
    <row r="1725" spans="2:6" x14ac:dyDescent="0.25">
      <c r="B1725" s="13"/>
      <c r="F1725" s="14"/>
    </row>
    <row r="1726" spans="2:6" x14ac:dyDescent="0.25">
      <c r="B1726" s="13"/>
      <c r="F1726" s="14"/>
    </row>
    <row r="1727" spans="2:6" x14ac:dyDescent="0.25">
      <c r="B1727" s="13"/>
      <c r="F1727" s="14"/>
    </row>
    <row r="1728" spans="2:6" x14ac:dyDescent="0.25">
      <c r="B1728" s="13"/>
      <c r="F1728" s="14"/>
    </row>
    <row r="1729" spans="2:6" x14ac:dyDescent="0.25">
      <c r="B1729" s="13"/>
      <c r="F1729" s="14"/>
    </row>
    <row r="1730" spans="2:6" x14ac:dyDescent="0.25">
      <c r="B1730" s="13"/>
      <c r="F1730" s="14"/>
    </row>
    <row r="1731" spans="2:6" x14ac:dyDescent="0.25">
      <c r="B1731" s="13"/>
      <c r="F1731" s="14"/>
    </row>
    <row r="1732" spans="2:6" x14ac:dyDescent="0.25">
      <c r="B1732" s="13"/>
      <c r="F1732" s="14"/>
    </row>
    <row r="1733" spans="2:6" x14ac:dyDescent="0.25">
      <c r="B1733" s="13"/>
      <c r="F1733" s="14"/>
    </row>
    <row r="1734" spans="2:6" x14ac:dyDescent="0.25">
      <c r="B1734" s="13"/>
      <c r="F1734" s="14"/>
    </row>
    <row r="1735" spans="2:6" x14ac:dyDescent="0.25">
      <c r="B1735" s="13"/>
      <c r="F1735" s="14"/>
    </row>
    <row r="1736" spans="2:6" x14ac:dyDescent="0.25">
      <c r="B1736" s="13"/>
      <c r="F1736" s="14"/>
    </row>
    <row r="1737" spans="2:6" x14ac:dyDescent="0.25">
      <c r="B1737" s="13"/>
      <c r="F1737" s="14"/>
    </row>
    <row r="1738" spans="2:6" x14ac:dyDescent="0.25">
      <c r="B1738" s="13"/>
      <c r="F1738" s="14"/>
    </row>
    <row r="1739" spans="2:6" x14ac:dyDescent="0.25">
      <c r="B1739" s="13"/>
      <c r="F1739" s="14"/>
    </row>
    <row r="1740" spans="2:6" x14ac:dyDescent="0.25">
      <c r="B1740" s="13"/>
      <c r="F1740" s="14"/>
    </row>
    <row r="1741" spans="2:6" x14ac:dyDescent="0.25">
      <c r="B1741" s="13"/>
      <c r="F1741" s="14"/>
    </row>
    <row r="1742" spans="2:6" x14ac:dyDescent="0.25">
      <c r="B1742" s="13"/>
      <c r="F1742" s="14"/>
    </row>
    <row r="1743" spans="2:6" x14ac:dyDescent="0.25">
      <c r="B1743" s="13"/>
      <c r="F1743" s="14"/>
    </row>
    <row r="1744" spans="2:6" x14ac:dyDescent="0.25">
      <c r="B1744" s="13"/>
      <c r="F1744" s="14"/>
    </row>
    <row r="1745" spans="2:6" x14ac:dyDescent="0.25">
      <c r="B1745" s="13"/>
      <c r="F1745" s="14"/>
    </row>
    <row r="1746" spans="2:6" x14ac:dyDescent="0.25">
      <c r="B1746" s="13"/>
      <c r="F1746" s="14"/>
    </row>
    <row r="1747" spans="2:6" x14ac:dyDescent="0.25">
      <c r="B1747" s="13"/>
      <c r="F1747" s="14"/>
    </row>
    <row r="1748" spans="2:6" x14ac:dyDescent="0.25">
      <c r="B1748" s="13"/>
      <c r="F1748" s="14"/>
    </row>
    <row r="1749" spans="2:6" x14ac:dyDescent="0.25">
      <c r="B1749" s="13"/>
      <c r="F1749" s="14"/>
    </row>
    <row r="1750" spans="2:6" x14ac:dyDescent="0.25">
      <c r="B1750" s="13"/>
      <c r="F1750" s="14"/>
    </row>
    <row r="1751" spans="2:6" x14ac:dyDescent="0.25">
      <c r="B1751" s="13"/>
      <c r="F1751" s="14"/>
    </row>
    <row r="1752" spans="2:6" x14ac:dyDescent="0.25">
      <c r="B1752" s="13"/>
      <c r="F1752" s="14"/>
    </row>
    <row r="1753" spans="2:6" x14ac:dyDescent="0.25">
      <c r="B1753" s="13"/>
      <c r="F1753" s="14"/>
    </row>
    <row r="1754" spans="2:6" x14ac:dyDescent="0.25">
      <c r="B1754" s="13"/>
      <c r="F1754" s="14"/>
    </row>
    <row r="1755" spans="2:6" x14ac:dyDescent="0.25">
      <c r="B1755" s="13"/>
      <c r="F1755" s="14"/>
    </row>
    <row r="1756" spans="2:6" x14ac:dyDescent="0.25">
      <c r="B1756" s="13"/>
      <c r="F1756" s="14"/>
    </row>
    <row r="1757" spans="2:6" x14ac:dyDescent="0.25">
      <c r="B1757" s="13"/>
      <c r="F1757" s="14"/>
    </row>
    <row r="1758" spans="2:6" x14ac:dyDescent="0.25">
      <c r="B1758" s="13"/>
      <c r="F1758" s="14"/>
    </row>
    <row r="1759" spans="2:6" x14ac:dyDescent="0.25">
      <c r="B1759" s="13"/>
      <c r="F1759" s="14"/>
    </row>
    <row r="1760" spans="2:6" x14ac:dyDescent="0.25">
      <c r="B1760" s="13"/>
      <c r="F1760" s="14"/>
    </row>
    <row r="1761" spans="2:6" x14ac:dyDescent="0.25">
      <c r="B1761" s="13"/>
      <c r="F1761" s="14"/>
    </row>
    <row r="1762" spans="2:6" x14ac:dyDescent="0.25">
      <c r="B1762" s="13"/>
      <c r="F1762" s="14"/>
    </row>
    <row r="1763" spans="2:6" x14ac:dyDescent="0.25">
      <c r="B1763" s="13"/>
      <c r="F1763" s="14"/>
    </row>
    <row r="1764" spans="2:6" x14ac:dyDescent="0.25">
      <c r="B1764" s="13"/>
      <c r="F1764" s="14"/>
    </row>
    <row r="1765" spans="2:6" x14ac:dyDescent="0.25">
      <c r="B1765" s="13"/>
      <c r="F1765" s="14"/>
    </row>
    <row r="1766" spans="2:6" x14ac:dyDescent="0.25">
      <c r="B1766" s="13"/>
      <c r="F1766" s="14"/>
    </row>
    <row r="1767" spans="2:6" x14ac:dyDescent="0.25">
      <c r="B1767" s="13"/>
      <c r="F1767" s="14"/>
    </row>
    <row r="1768" spans="2:6" x14ac:dyDescent="0.25">
      <c r="B1768" s="13"/>
      <c r="F1768" s="14"/>
    </row>
    <row r="1769" spans="2:6" x14ac:dyDescent="0.25">
      <c r="B1769" s="13"/>
      <c r="F1769" s="14"/>
    </row>
    <row r="1770" spans="2:6" x14ac:dyDescent="0.25">
      <c r="B1770" s="13"/>
      <c r="F1770" s="14"/>
    </row>
    <row r="1771" spans="2:6" x14ac:dyDescent="0.25">
      <c r="B1771" s="13"/>
      <c r="F1771" s="14"/>
    </row>
    <row r="1772" spans="2:6" x14ac:dyDescent="0.25">
      <c r="B1772" s="13"/>
      <c r="F1772" s="14"/>
    </row>
    <row r="1773" spans="2:6" x14ac:dyDescent="0.25">
      <c r="B1773" s="13"/>
      <c r="F1773" s="14"/>
    </row>
    <row r="1774" spans="2:6" x14ac:dyDescent="0.25">
      <c r="B1774" s="13"/>
      <c r="F1774" s="14"/>
    </row>
    <row r="1775" spans="2:6" x14ac:dyDescent="0.25">
      <c r="B1775" s="13"/>
      <c r="F1775" s="14"/>
    </row>
    <row r="1776" spans="2:6" x14ac:dyDescent="0.25">
      <c r="B1776" s="13"/>
      <c r="F1776" s="14"/>
    </row>
    <row r="1777" spans="2:6" x14ac:dyDescent="0.25">
      <c r="B1777" s="13"/>
      <c r="F1777" s="14"/>
    </row>
    <row r="1778" spans="2:6" x14ac:dyDescent="0.25">
      <c r="B1778" s="13"/>
      <c r="F1778" s="14"/>
    </row>
    <row r="1779" spans="2:6" x14ac:dyDescent="0.25">
      <c r="B1779" s="13"/>
      <c r="F1779" s="14"/>
    </row>
    <row r="1780" spans="2:6" x14ac:dyDescent="0.25">
      <c r="B1780" s="13"/>
      <c r="F1780" s="14"/>
    </row>
    <row r="1781" spans="2:6" x14ac:dyDescent="0.25">
      <c r="B1781" s="13"/>
      <c r="F1781" s="14"/>
    </row>
    <row r="1782" spans="2:6" x14ac:dyDescent="0.25">
      <c r="B1782" s="13"/>
      <c r="F1782" s="14"/>
    </row>
    <row r="1783" spans="2:6" x14ac:dyDescent="0.25">
      <c r="B1783" s="13"/>
      <c r="F1783" s="14"/>
    </row>
    <row r="1784" spans="2:6" x14ac:dyDescent="0.25">
      <c r="B1784" s="13"/>
      <c r="F1784" s="14"/>
    </row>
    <row r="1785" spans="2:6" x14ac:dyDescent="0.25">
      <c r="B1785" s="13"/>
      <c r="F1785" s="14"/>
    </row>
    <row r="1786" spans="2:6" x14ac:dyDescent="0.25">
      <c r="B1786" s="13"/>
      <c r="F1786" s="14"/>
    </row>
    <row r="1787" spans="2:6" x14ac:dyDescent="0.25">
      <c r="B1787" s="13"/>
      <c r="F1787" s="14"/>
    </row>
    <row r="1788" spans="2:6" x14ac:dyDescent="0.25">
      <c r="B1788" s="13"/>
      <c r="F1788" s="14"/>
    </row>
    <row r="1789" spans="2:6" x14ac:dyDescent="0.25">
      <c r="B1789" s="13"/>
      <c r="F1789" s="14"/>
    </row>
    <row r="1790" spans="2:6" x14ac:dyDescent="0.25">
      <c r="B1790" s="13"/>
      <c r="F1790" s="14"/>
    </row>
    <row r="1791" spans="2:6" x14ac:dyDescent="0.25">
      <c r="B1791" s="13"/>
      <c r="F1791" s="14"/>
    </row>
    <row r="1792" spans="2:6" x14ac:dyDescent="0.25">
      <c r="B1792" s="13"/>
      <c r="F1792" s="14"/>
    </row>
    <row r="1793" spans="2:6" x14ac:dyDescent="0.25">
      <c r="B1793" s="13"/>
      <c r="F1793" s="14"/>
    </row>
    <row r="1794" spans="2:6" x14ac:dyDescent="0.25">
      <c r="B1794" s="13"/>
      <c r="F1794" s="14"/>
    </row>
    <row r="1795" spans="2:6" x14ac:dyDescent="0.25">
      <c r="B1795" s="13"/>
      <c r="F1795" s="14"/>
    </row>
    <row r="1796" spans="2:6" x14ac:dyDescent="0.25">
      <c r="B1796" s="13"/>
      <c r="F1796" s="14"/>
    </row>
    <row r="1797" spans="2:6" x14ac:dyDescent="0.25">
      <c r="B1797" s="13"/>
      <c r="F1797" s="14"/>
    </row>
    <row r="1798" spans="2:6" x14ac:dyDescent="0.25">
      <c r="B1798" s="13"/>
      <c r="F1798" s="14"/>
    </row>
    <row r="1799" spans="2:6" x14ac:dyDescent="0.25">
      <c r="B1799" s="13"/>
      <c r="F1799" s="14"/>
    </row>
    <row r="1800" spans="2:6" x14ac:dyDescent="0.25">
      <c r="B1800" s="13"/>
      <c r="F1800" s="14"/>
    </row>
    <row r="1801" spans="2:6" x14ac:dyDescent="0.25">
      <c r="B1801" s="13"/>
      <c r="F1801" s="14"/>
    </row>
    <row r="1802" spans="2:6" x14ac:dyDescent="0.25">
      <c r="B1802" s="13"/>
      <c r="F1802" s="14"/>
    </row>
    <row r="1803" spans="2:6" x14ac:dyDescent="0.25">
      <c r="B1803" s="13"/>
      <c r="F1803" s="14"/>
    </row>
    <row r="1804" spans="2:6" x14ac:dyDescent="0.25">
      <c r="B1804" s="13"/>
      <c r="F1804" s="14"/>
    </row>
    <row r="1805" spans="2:6" x14ac:dyDescent="0.25">
      <c r="B1805" s="13"/>
      <c r="F1805" s="14"/>
    </row>
    <row r="1806" spans="2:6" x14ac:dyDescent="0.25">
      <c r="B1806" s="13"/>
      <c r="F1806" s="14"/>
    </row>
    <row r="1807" spans="2:6" x14ac:dyDescent="0.25">
      <c r="B1807" s="13"/>
      <c r="F1807" s="14"/>
    </row>
    <row r="1808" spans="2:6" x14ac:dyDescent="0.25">
      <c r="B1808" s="13"/>
      <c r="F1808" s="14"/>
    </row>
    <row r="1809" spans="2:6" x14ac:dyDescent="0.25">
      <c r="B1809" s="13"/>
      <c r="F1809" s="14"/>
    </row>
    <row r="1810" spans="2:6" x14ac:dyDescent="0.25">
      <c r="B1810" s="13"/>
      <c r="F1810" s="14"/>
    </row>
    <row r="1811" spans="2:6" x14ac:dyDescent="0.25">
      <c r="B1811" s="13"/>
      <c r="F1811" s="14"/>
    </row>
    <row r="1812" spans="2:6" x14ac:dyDescent="0.25">
      <c r="B1812" s="13"/>
      <c r="F1812" s="14"/>
    </row>
    <row r="1813" spans="2:6" x14ac:dyDescent="0.25">
      <c r="B1813" s="13"/>
      <c r="F1813" s="14"/>
    </row>
    <row r="1814" spans="2:6" x14ac:dyDescent="0.25">
      <c r="B1814" s="13"/>
      <c r="F1814" s="14"/>
    </row>
    <row r="1815" spans="2:6" x14ac:dyDescent="0.25">
      <c r="B1815" s="13"/>
      <c r="F1815" s="14"/>
    </row>
    <row r="1816" spans="2:6" x14ac:dyDescent="0.25">
      <c r="B1816" s="13"/>
      <c r="F1816" s="14"/>
    </row>
    <row r="1817" spans="2:6" x14ac:dyDescent="0.25">
      <c r="B1817" s="13"/>
      <c r="F1817" s="14"/>
    </row>
    <row r="1818" spans="2:6" x14ac:dyDescent="0.25">
      <c r="B1818" s="13"/>
      <c r="F1818" s="14"/>
    </row>
    <row r="1819" spans="2:6" x14ac:dyDescent="0.25">
      <c r="B1819" s="13"/>
      <c r="F1819" s="14"/>
    </row>
    <row r="1820" spans="2:6" x14ac:dyDescent="0.25">
      <c r="B1820" s="13"/>
      <c r="F1820" s="14"/>
    </row>
    <row r="1821" spans="2:6" x14ac:dyDescent="0.25">
      <c r="B1821" s="13"/>
      <c r="F1821" s="14"/>
    </row>
    <row r="1822" spans="2:6" x14ac:dyDescent="0.25">
      <c r="B1822" s="13"/>
      <c r="F1822" s="14"/>
    </row>
    <row r="1823" spans="2:6" x14ac:dyDescent="0.25">
      <c r="B1823" s="13"/>
      <c r="F1823" s="14"/>
    </row>
    <row r="1824" spans="2:6" x14ac:dyDescent="0.25">
      <c r="B1824" s="13"/>
      <c r="F1824" s="14"/>
    </row>
    <row r="1825" spans="2:6" x14ac:dyDescent="0.25">
      <c r="B1825" s="13"/>
      <c r="F1825" s="14"/>
    </row>
    <row r="1826" spans="2:6" x14ac:dyDescent="0.25">
      <c r="B1826" s="13"/>
      <c r="F1826" s="14"/>
    </row>
    <row r="1827" spans="2:6" x14ac:dyDescent="0.25">
      <c r="B1827" s="13"/>
      <c r="F1827" s="14"/>
    </row>
    <row r="1828" spans="2:6" x14ac:dyDescent="0.25">
      <c r="B1828" s="13"/>
      <c r="F1828" s="14"/>
    </row>
    <row r="1829" spans="2:6" x14ac:dyDescent="0.25">
      <c r="B1829" s="13"/>
      <c r="F1829" s="14"/>
    </row>
    <row r="1830" spans="2:6" x14ac:dyDescent="0.25">
      <c r="B1830" s="13"/>
      <c r="F1830" s="14"/>
    </row>
    <row r="1831" spans="2:6" x14ac:dyDescent="0.25">
      <c r="B1831" s="13"/>
      <c r="F1831" s="14"/>
    </row>
    <row r="1832" spans="2:6" x14ac:dyDescent="0.25">
      <c r="B1832" s="13"/>
      <c r="F1832" s="14"/>
    </row>
    <row r="1833" spans="2:6" x14ac:dyDescent="0.25">
      <c r="B1833" s="13"/>
      <c r="F1833" s="14"/>
    </row>
    <row r="1834" spans="2:6" x14ac:dyDescent="0.25">
      <c r="B1834" s="13"/>
      <c r="F1834" s="14"/>
    </row>
    <row r="1835" spans="2:6" x14ac:dyDescent="0.25">
      <c r="B1835" s="13"/>
      <c r="F1835" s="14"/>
    </row>
    <row r="1836" spans="2:6" x14ac:dyDescent="0.25">
      <c r="B1836" s="13"/>
      <c r="F1836" s="14"/>
    </row>
    <row r="1837" spans="2:6" x14ac:dyDescent="0.25">
      <c r="B1837" s="13"/>
      <c r="F1837" s="14"/>
    </row>
    <row r="1838" spans="2:6" x14ac:dyDescent="0.25">
      <c r="B1838" s="13"/>
      <c r="F1838" s="14"/>
    </row>
    <row r="1839" spans="2:6" x14ac:dyDescent="0.25">
      <c r="B1839" s="13"/>
      <c r="F1839" s="14"/>
    </row>
    <row r="1840" spans="2:6" x14ac:dyDescent="0.25">
      <c r="B1840" s="13"/>
      <c r="F1840" s="14"/>
    </row>
    <row r="1841" spans="2:6" x14ac:dyDescent="0.25">
      <c r="B1841" s="13"/>
      <c r="F1841" s="14"/>
    </row>
    <row r="1842" spans="2:6" x14ac:dyDescent="0.25">
      <c r="B1842" s="13"/>
      <c r="F1842" s="14"/>
    </row>
    <row r="1843" spans="2:6" x14ac:dyDescent="0.25">
      <c r="B1843" s="13"/>
      <c r="F1843" s="14"/>
    </row>
    <row r="1844" spans="2:6" x14ac:dyDescent="0.25">
      <c r="B1844" s="13"/>
      <c r="F1844" s="14"/>
    </row>
    <row r="1845" spans="2:6" x14ac:dyDescent="0.25">
      <c r="B1845" s="13"/>
      <c r="F1845" s="14"/>
    </row>
    <row r="1846" spans="2:6" x14ac:dyDescent="0.25">
      <c r="B1846" s="13"/>
      <c r="F1846" s="14"/>
    </row>
    <row r="1847" spans="2:6" x14ac:dyDescent="0.25">
      <c r="B1847" s="13"/>
      <c r="F1847" s="14"/>
    </row>
    <row r="1848" spans="2:6" x14ac:dyDescent="0.25">
      <c r="B1848" s="13"/>
      <c r="F1848" s="14"/>
    </row>
    <row r="1849" spans="2:6" x14ac:dyDescent="0.25">
      <c r="B1849" s="13"/>
      <c r="F1849" s="14"/>
    </row>
    <row r="1850" spans="2:6" x14ac:dyDescent="0.25">
      <c r="B1850" s="13"/>
      <c r="F1850" s="14"/>
    </row>
    <row r="1851" spans="2:6" x14ac:dyDescent="0.25">
      <c r="B1851" s="13"/>
      <c r="F1851" s="14"/>
    </row>
    <row r="1852" spans="2:6" x14ac:dyDescent="0.25">
      <c r="B1852" s="13"/>
      <c r="F1852" s="14"/>
    </row>
    <row r="1853" spans="2:6" x14ac:dyDescent="0.25">
      <c r="B1853" s="13"/>
      <c r="F1853" s="14"/>
    </row>
    <row r="1854" spans="2:6" x14ac:dyDescent="0.25">
      <c r="B1854" s="13"/>
      <c r="F1854" s="14"/>
    </row>
    <row r="1855" spans="2:6" x14ac:dyDescent="0.25">
      <c r="B1855" s="13"/>
      <c r="F1855" s="14"/>
    </row>
    <row r="1856" spans="2:6" x14ac:dyDescent="0.25">
      <c r="B1856" s="13"/>
      <c r="F1856" s="14"/>
    </row>
    <row r="1857" spans="2:6" x14ac:dyDescent="0.25">
      <c r="B1857" s="13"/>
      <c r="F1857" s="14"/>
    </row>
    <row r="1858" spans="2:6" x14ac:dyDescent="0.25">
      <c r="B1858" s="13"/>
      <c r="F1858" s="14"/>
    </row>
    <row r="1859" spans="2:6" x14ac:dyDescent="0.25">
      <c r="B1859" s="13"/>
      <c r="F1859" s="14"/>
    </row>
    <row r="1860" spans="2:6" x14ac:dyDescent="0.25">
      <c r="B1860" s="13"/>
      <c r="F1860" s="14"/>
    </row>
    <row r="1861" spans="2:6" x14ac:dyDescent="0.25">
      <c r="B1861" s="13"/>
      <c r="F1861" s="14"/>
    </row>
    <row r="1862" spans="2:6" x14ac:dyDescent="0.25">
      <c r="B1862" s="13"/>
      <c r="F1862" s="14"/>
    </row>
    <row r="1863" spans="2:6" x14ac:dyDescent="0.25">
      <c r="B1863" s="13"/>
      <c r="F1863" s="14"/>
    </row>
    <row r="1864" spans="2:6" x14ac:dyDescent="0.25">
      <c r="B1864" s="13"/>
      <c r="F1864" s="14"/>
    </row>
    <row r="1865" spans="2:6" x14ac:dyDescent="0.25">
      <c r="B1865" s="13"/>
      <c r="F1865" s="14"/>
    </row>
    <row r="1866" spans="2:6" x14ac:dyDescent="0.25">
      <c r="B1866" s="13"/>
      <c r="F1866" s="14"/>
    </row>
    <row r="1867" spans="2:6" x14ac:dyDescent="0.25">
      <c r="B1867" s="13"/>
      <c r="F1867" s="14"/>
    </row>
    <row r="1868" spans="2:6" x14ac:dyDescent="0.25">
      <c r="B1868" s="13"/>
      <c r="F1868" s="14"/>
    </row>
    <row r="1869" spans="2:6" x14ac:dyDescent="0.25">
      <c r="B1869" s="13"/>
      <c r="F1869" s="14"/>
    </row>
    <row r="1870" spans="2:6" x14ac:dyDescent="0.25">
      <c r="B1870" s="13"/>
      <c r="F1870" s="14"/>
    </row>
    <row r="1871" spans="2:6" x14ac:dyDescent="0.25">
      <c r="B1871" s="13"/>
      <c r="F1871" s="14"/>
    </row>
    <row r="1872" spans="2:6" x14ac:dyDescent="0.25">
      <c r="B1872" s="13"/>
      <c r="F1872" s="14"/>
    </row>
    <row r="1873" spans="2:6" x14ac:dyDescent="0.25">
      <c r="B1873" s="13"/>
      <c r="F1873" s="14"/>
    </row>
    <row r="1874" spans="2:6" x14ac:dyDescent="0.25">
      <c r="B1874" s="13"/>
      <c r="F1874" s="14"/>
    </row>
    <row r="1875" spans="2:6" x14ac:dyDescent="0.25">
      <c r="B1875" s="13"/>
      <c r="F1875" s="14"/>
    </row>
    <row r="1876" spans="2:6" x14ac:dyDescent="0.25">
      <c r="B1876" s="13"/>
      <c r="F1876" s="14"/>
    </row>
    <row r="1877" spans="2:6" x14ac:dyDescent="0.25">
      <c r="B1877" s="13"/>
      <c r="F1877" s="14"/>
    </row>
    <row r="1878" spans="2:6" x14ac:dyDescent="0.25">
      <c r="B1878" s="13"/>
      <c r="F1878" s="14"/>
    </row>
    <row r="1879" spans="2:6" x14ac:dyDescent="0.25">
      <c r="B1879" s="13"/>
      <c r="F1879" s="14"/>
    </row>
    <row r="1880" spans="2:6" x14ac:dyDescent="0.25">
      <c r="B1880" s="13"/>
      <c r="F1880" s="14"/>
    </row>
    <row r="1881" spans="2:6" x14ac:dyDescent="0.25">
      <c r="B1881" s="13"/>
      <c r="F1881" s="14"/>
    </row>
    <row r="1882" spans="2:6" x14ac:dyDescent="0.25">
      <c r="B1882" s="13"/>
      <c r="F1882" s="14"/>
    </row>
    <row r="1883" spans="2:6" x14ac:dyDescent="0.25">
      <c r="B1883" s="13"/>
      <c r="F1883" s="14"/>
    </row>
    <row r="1884" spans="2:6" x14ac:dyDescent="0.25">
      <c r="B1884" s="13"/>
      <c r="F1884" s="14"/>
    </row>
    <row r="1885" spans="2:6" x14ac:dyDescent="0.25">
      <c r="B1885" s="13"/>
      <c r="F1885" s="14"/>
    </row>
    <row r="1886" spans="2:6" x14ac:dyDescent="0.25">
      <c r="B1886" s="13"/>
      <c r="F1886" s="14"/>
    </row>
    <row r="1887" spans="2:6" x14ac:dyDescent="0.25">
      <c r="B1887" s="13"/>
      <c r="F1887" s="14"/>
    </row>
    <row r="1888" spans="2:6" x14ac:dyDescent="0.25">
      <c r="B1888" s="13"/>
      <c r="F1888" s="14"/>
    </row>
    <row r="1889" spans="2:6" x14ac:dyDescent="0.25">
      <c r="B1889" s="13"/>
      <c r="F1889" s="14"/>
    </row>
    <row r="1890" spans="2:6" x14ac:dyDescent="0.25">
      <c r="B1890" s="13"/>
      <c r="F1890" s="14"/>
    </row>
    <row r="1891" spans="2:6" x14ac:dyDescent="0.25">
      <c r="B1891" s="13"/>
      <c r="F1891" s="14"/>
    </row>
    <row r="1892" spans="2:6" x14ac:dyDescent="0.25">
      <c r="B1892" s="13"/>
      <c r="F1892" s="14"/>
    </row>
    <row r="1893" spans="2:6" x14ac:dyDescent="0.25">
      <c r="B1893" s="13"/>
      <c r="F1893" s="14"/>
    </row>
    <row r="1894" spans="2:6" x14ac:dyDescent="0.25">
      <c r="B1894" s="13"/>
      <c r="F1894" s="14"/>
    </row>
    <row r="1895" spans="2:6" x14ac:dyDescent="0.25">
      <c r="B1895" s="13"/>
      <c r="F1895" s="14"/>
    </row>
    <row r="1896" spans="2:6" x14ac:dyDescent="0.25">
      <c r="B1896" s="13"/>
      <c r="F1896" s="14"/>
    </row>
    <row r="1897" spans="2:6" x14ac:dyDescent="0.25">
      <c r="B1897" s="13"/>
      <c r="F1897" s="14"/>
    </row>
    <row r="1898" spans="2:6" x14ac:dyDescent="0.25">
      <c r="B1898" s="13"/>
      <c r="F1898" s="14"/>
    </row>
    <row r="1899" spans="2:6" x14ac:dyDescent="0.25">
      <c r="B1899" s="13"/>
      <c r="F1899" s="14"/>
    </row>
    <row r="1900" spans="2:6" x14ac:dyDescent="0.25">
      <c r="B1900" s="13"/>
      <c r="F1900" s="14"/>
    </row>
    <row r="1901" spans="2:6" x14ac:dyDescent="0.25">
      <c r="B1901" s="13"/>
      <c r="F1901" s="14"/>
    </row>
    <row r="1902" spans="2:6" x14ac:dyDescent="0.25">
      <c r="B1902" s="13"/>
      <c r="F1902" s="14"/>
    </row>
    <row r="1903" spans="2:6" x14ac:dyDescent="0.25">
      <c r="B1903" s="13"/>
      <c r="F1903" s="14"/>
    </row>
    <row r="1904" spans="2:6" x14ac:dyDescent="0.25">
      <c r="B1904" s="13"/>
      <c r="F1904" s="14"/>
    </row>
    <row r="1905" spans="2:6" x14ac:dyDescent="0.25">
      <c r="B1905" s="13"/>
      <c r="F1905" s="14"/>
    </row>
    <row r="1906" spans="2:6" x14ac:dyDescent="0.25">
      <c r="B1906" s="13"/>
      <c r="F1906" s="14"/>
    </row>
    <row r="1907" spans="2:6" x14ac:dyDescent="0.25">
      <c r="B1907" s="13"/>
      <c r="F1907" s="14"/>
    </row>
    <row r="1908" spans="2:6" x14ac:dyDescent="0.25">
      <c r="B1908" s="13"/>
      <c r="F1908" s="14"/>
    </row>
    <row r="1909" spans="2:6" x14ac:dyDescent="0.25">
      <c r="B1909" s="13"/>
      <c r="F1909" s="14"/>
    </row>
    <row r="1910" spans="2:6" x14ac:dyDescent="0.25">
      <c r="B1910" s="13"/>
      <c r="F1910" s="14"/>
    </row>
    <row r="1911" spans="2:6" x14ac:dyDescent="0.25">
      <c r="B1911" s="13"/>
      <c r="F1911" s="14"/>
    </row>
    <row r="1912" spans="2:6" x14ac:dyDescent="0.25">
      <c r="B1912" s="13"/>
      <c r="F1912" s="14"/>
    </row>
    <row r="1913" spans="2:6" x14ac:dyDescent="0.25">
      <c r="B1913" s="13"/>
      <c r="F1913" s="14"/>
    </row>
    <row r="1914" spans="2:6" x14ac:dyDescent="0.25">
      <c r="B1914" s="13"/>
      <c r="F1914" s="14"/>
    </row>
    <row r="1915" spans="2:6" x14ac:dyDescent="0.25">
      <c r="B1915" s="13"/>
      <c r="F1915" s="14"/>
    </row>
    <row r="1916" spans="2:6" x14ac:dyDescent="0.25">
      <c r="B1916" s="13"/>
      <c r="F1916" s="14"/>
    </row>
    <row r="1917" spans="2:6" x14ac:dyDescent="0.25">
      <c r="B1917" s="13"/>
      <c r="F1917" s="14"/>
    </row>
    <row r="1918" spans="2:6" x14ac:dyDescent="0.25">
      <c r="B1918" s="13"/>
      <c r="F1918" s="14"/>
    </row>
    <row r="1919" spans="2:6" x14ac:dyDescent="0.25">
      <c r="B1919" s="13"/>
      <c r="F1919" s="14"/>
    </row>
    <row r="1920" spans="2:6" x14ac:dyDescent="0.25">
      <c r="B1920" s="13"/>
      <c r="F1920" s="14"/>
    </row>
    <row r="1921" spans="2:6" x14ac:dyDescent="0.25">
      <c r="B1921" s="13"/>
      <c r="F1921" s="14"/>
    </row>
    <row r="1922" spans="2:6" x14ac:dyDescent="0.25">
      <c r="B1922" s="13"/>
      <c r="F1922" s="14"/>
    </row>
    <row r="1923" spans="2:6" x14ac:dyDescent="0.25">
      <c r="B1923" s="13"/>
      <c r="F1923" s="14"/>
    </row>
    <row r="1924" spans="2:6" x14ac:dyDescent="0.25">
      <c r="B1924" s="13"/>
      <c r="F1924" s="14"/>
    </row>
    <row r="1925" spans="2:6" x14ac:dyDescent="0.25">
      <c r="B1925" s="13"/>
      <c r="F1925" s="14"/>
    </row>
    <row r="1926" spans="2:6" x14ac:dyDescent="0.25">
      <c r="B1926" s="13"/>
      <c r="F1926" s="14"/>
    </row>
    <row r="1927" spans="2:6" x14ac:dyDescent="0.25">
      <c r="B1927" s="13"/>
      <c r="F1927" s="14"/>
    </row>
    <row r="1928" spans="2:6" x14ac:dyDescent="0.25">
      <c r="B1928" s="13"/>
      <c r="F1928" s="14"/>
    </row>
    <row r="1929" spans="2:6" x14ac:dyDescent="0.25">
      <c r="B1929" s="13"/>
      <c r="F1929" s="14"/>
    </row>
    <row r="1930" spans="2:6" x14ac:dyDescent="0.25">
      <c r="B1930" s="13"/>
      <c r="F1930" s="14"/>
    </row>
    <row r="1931" spans="2:6" x14ac:dyDescent="0.25">
      <c r="B1931" s="13"/>
      <c r="F1931" s="14"/>
    </row>
    <row r="1932" spans="2:6" x14ac:dyDescent="0.25">
      <c r="B1932" s="13"/>
      <c r="F1932" s="14"/>
    </row>
    <row r="1933" spans="2:6" x14ac:dyDescent="0.25">
      <c r="B1933" s="13"/>
      <c r="F1933" s="14"/>
    </row>
    <row r="1934" spans="2:6" x14ac:dyDescent="0.25">
      <c r="B1934" s="13"/>
      <c r="F1934" s="14"/>
    </row>
    <row r="1935" spans="2:6" x14ac:dyDescent="0.25">
      <c r="B1935" s="13"/>
      <c r="F1935" s="14"/>
    </row>
    <row r="1936" spans="2:6" x14ac:dyDescent="0.25">
      <c r="B1936" s="13"/>
      <c r="F1936" s="14"/>
    </row>
    <row r="1937" spans="2:6" x14ac:dyDescent="0.25">
      <c r="B1937" s="13"/>
      <c r="F1937" s="14"/>
    </row>
    <row r="1938" spans="2:6" x14ac:dyDescent="0.25">
      <c r="B1938" s="13"/>
      <c r="F1938" s="14"/>
    </row>
    <row r="1939" spans="2:6" x14ac:dyDescent="0.25">
      <c r="B1939" s="13"/>
      <c r="F1939" s="14"/>
    </row>
    <row r="1940" spans="2:6" x14ac:dyDescent="0.25">
      <c r="B1940" s="13"/>
      <c r="F1940" s="14"/>
    </row>
    <row r="1941" spans="2:6" x14ac:dyDescent="0.25">
      <c r="B1941" s="13"/>
      <c r="F1941" s="14"/>
    </row>
    <row r="1942" spans="2:6" x14ac:dyDescent="0.25">
      <c r="B1942" s="13"/>
      <c r="F1942" s="14"/>
    </row>
    <row r="1943" spans="2:6" x14ac:dyDescent="0.25">
      <c r="B1943" s="13"/>
      <c r="F1943" s="14"/>
    </row>
    <row r="1944" spans="2:6" x14ac:dyDescent="0.25">
      <c r="B1944" s="13"/>
      <c r="F1944" s="14"/>
    </row>
    <row r="1945" spans="2:6" x14ac:dyDescent="0.25">
      <c r="B1945" s="13"/>
      <c r="F1945" s="14"/>
    </row>
    <row r="1946" spans="2:6" x14ac:dyDescent="0.25">
      <c r="B1946" s="13"/>
      <c r="F1946" s="14"/>
    </row>
    <row r="1947" spans="2:6" x14ac:dyDescent="0.25">
      <c r="B1947" s="13"/>
      <c r="F1947" s="14"/>
    </row>
    <row r="1948" spans="2:6" x14ac:dyDescent="0.25">
      <c r="B1948" s="13"/>
      <c r="F1948" s="14"/>
    </row>
    <row r="1949" spans="2:6" x14ac:dyDescent="0.25">
      <c r="B1949" s="13"/>
      <c r="F1949" s="14"/>
    </row>
    <row r="1950" spans="2:6" x14ac:dyDescent="0.25">
      <c r="B1950" s="13"/>
      <c r="F1950" s="14"/>
    </row>
    <row r="1951" spans="2:6" x14ac:dyDescent="0.25">
      <c r="B1951" s="13"/>
      <c r="F1951" s="14"/>
    </row>
    <row r="1952" spans="2:6" x14ac:dyDescent="0.25">
      <c r="B1952" s="13"/>
      <c r="F1952" s="14"/>
    </row>
    <row r="1953" spans="2:6" x14ac:dyDescent="0.25">
      <c r="B1953" s="13"/>
      <c r="F1953" s="14"/>
    </row>
    <row r="1954" spans="2:6" x14ac:dyDescent="0.25">
      <c r="B1954" s="13"/>
      <c r="F1954" s="14"/>
    </row>
    <row r="1955" spans="2:6" x14ac:dyDescent="0.25">
      <c r="B1955" s="13"/>
      <c r="F1955" s="14"/>
    </row>
    <row r="1956" spans="2:6" x14ac:dyDescent="0.25">
      <c r="B1956" s="13"/>
      <c r="F1956" s="14"/>
    </row>
    <row r="1957" spans="2:6" x14ac:dyDescent="0.25">
      <c r="B1957" s="13"/>
      <c r="F1957" s="14"/>
    </row>
    <row r="1958" spans="2:6" x14ac:dyDescent="0.25">
      <c r="B1958" s="13"/>
      <c r="F1958" s="14"/>
    </row>
    <row r="1959" spans="2:6" x14ac:dyDescent="0.25">
      <c r="B1959" s="13"/>
      <c r="F1959" s="14"/>
    </row>
    <row r="1960" spans="2:6" x14ac:dyDescent="0.25">
      <c r="B1960" s="13"/>
      <c r="F1960" s="14"/>
    </row>
    <row r="1961" spans="2:6" x14ac:dyDescent="0.25">
      <c r="B1961" s="13"/>
      <c r="F1961" s="14"/>
    </row>
    <row r="1962" spans="2:6" x14ac:dyDescent="0.25">
      <c r="B1962" s="13"/>
      <c r="F1962" s="14"/>
    </row>
    <row r="1963" spans="2:6" x14ac:dyDescent="0.25">
      <c r="B1963" s="13"/>
      <c r="F1963" s="14"/>
    </row>
    <row r="1964" spans="2:6" x14ac:dyDescent="0.25">
      <c r="B1964" s="13"/>
      <c r="F1964" s="14"/>
    </row>
    <row r="1965" spans="2:6" x14ac:dyDescent="0.25">
      <c r="B1965" s="13"/>
      <c r="F1965" s="14"/>
    </row>
    <row r="1966" spans="2:6" x14ac:dyDescent="0.25">
      <c r="B1966" s="13"/>
      <c r="F1966" s="14"/>
    </row>
    <row r="1967" spans="2:6" x14ac:dyDescent="0.25">
      <c r="B1967" s="13"/>
      <c r="F1967" s="14"/>
    </row>
    <row r="1968" spans="2:6" x14ac:dyDescent="0.25">
      <c r="B1968" s="13"/>
      <c r="F1968" s="14"/>
    </row>
    <row r="1969" spans="2:6" x14ac:dyDescent="0.25">
      <c r="B1969" s="13"/>
      <c r="F1969" s="14"/>
    </row>
    <row r="1970" spans="2:6" x14ac:dyDescent="0.25">
      <c r="B1970" s="13"/>
      <c r="F1970" s="14"/>
    </row>
    <row r="1971" spans="2:6" x14ac:dyDescent="0.25">
      <c r="B1971" s="13"/>
      <c r="F1971" s="14"/>
    </row>
    <row r="1972" spans="2:6" x14ac:dyDescent="0.25">
      <c r="B1972" s="13"/>
      <c r="F1972" s="14"/>
    </row>
    <row r="1973" spans="2:6" x14ac:dyDescent="0.25">
      <c r="B1973" s="13"/>
      <c r="F1973" s="14"/>
    </row>
    <row r="1974" spans="2:6" x14ac:dyDescent="0.25">
      <c r="B1974" s="13"/>
      <c r="F1974" s="14"/>
    </row>
    <row r="1975" spans="2:6" x14ac:dyDescent="0.25">
      <c r="B1975" s="13"/>
      <c r="F1975" s="14"/>
    </row>
    <row r="1976" spans="2:6" x14ac:dyDescent="0.25">
      <c r="B1976" s="13"/>
      <c r="F1976" s="14"/>
    </row>
    <row r="1977" spans="2:6" x14ac:dyDescent="0.25">
      <c r="B1977" s="13"/>
      <c r="F1977" s="14"/>
    </row>
    <row r="1978" spans="2:6" x14ac:dyDescent="0.25">
      <c r="B1978" s="13"/>
      <c r="F1978" s="14"/>
    </row>
    <row r="1979" spans="2:6" x14ac:dyDescent="0.25">
      <c r="B1979" s="13"/>
      <c r="F1979" s="14"/>
    </row>
    <row r="1980" spans="2:6" x14ac:dyDescent="0.25">
      <c r="B1980" s="13"/>
      <c r="F1980" s="14"/>
    </row>
    <row r="1981" spans="2:6" x14ac:dyDescent="0.25">
      <c r="B1981" s="13"/>
      <c r="F1981" s="14"/>
    </row>
    <row r="1982" spans="2:6" x14ac:dyDescent="0.25">
      <c r="B1982" s="13"/>
      <c r="F1982" s="14"/>
    </row>
    <row r="1983" spans="2:6" x14ac:dyDescent="0.25">
      <c r="B1983" s="13"/>
      <c r="F1983" s="14"/>
    </row>
    <row r="1984" spans="2:6" x14ac:dyDescent="0.25">
      <c r="B1984" s="13"/>
      <c r="F1984" s="14"/>
    </row>
    <row r="1985" spans="2:6" x14ac:dyDescent="0.25">
      <c r="B1985" s="13"/>
      <c r="F1985" s="14"/>
    </row>
    <row r="1986" spans="2:6" x14ac:dyDescent="0.25">
      <c r="B1986" s="13"/>
      <c r="F1986" s="14"/>
    </row>
    <row r="1987" spans="2:6" x14ac:dyDescent="0.25">
      <c r="B1987" s="13"/>
      <c r="F1987" s="14"/>
    </row>
    <row r="1988" spans="2:6" x14ac:dyDescent="0.25">
      <c r="B1988" s="13"/>
      <c r="F1988" s="14"/>
    </row>
    <row r="1989" spans="2:6" x14ac:dyDescent="0.25">
      <c r="B1989" s="13"/>
      <c r="F1989" s="14"/>
    </row>
    <row r="1990" spans="2:6" x14ac:dyDescent="0.25">
      <c r="B1990" s="13"/>
      <c r="F1990" s="14"/>
    </row>
    <row r="1991" spans="2:6" x14ac:dyDescent="0.25">
      <c r="B1991" s="13"/>
      <c r="F1991" s="14"/>
    </row>
    <row r="1992" spans="2:6" x14ac:dyDescent="0.25">
      <c r="B1992" s="13"/>
      <c r="F1992" s="14"/>
    </row>
    <row r="1993" spans="2:6" x14ac:dyDescent="0.25">
      <c r="B1993" s="13"/>
      <c r="F1993" s="14"/>
    </row>
    <row r="1994" spans="2:6" x14ac:dyDescent="0.25">
      <c r="B1994" s="13"/>
      <c r="F1994" s="14"/>
    </row>
    <row r="1995" spans="2:6" x14ac:dyDescent="0.25">
      <c r="B1995" s="13"/>
      <c r="F1995" s="14"/>
    </row>
    <row r="1996" spans="2:6" x14ac:dyDescent="0.25">
      <c r="B1996" s="13"/>
      <c r="F1996" s="14"/>
    </row>
    <row r="1997" spans="2:6" x14ac:dyDescent="0.25">
      <c r="B1997" s="13"/>
      <c r="F1997" s="14"/>
    </row>
    <row r="1998" spans="2:6" x14ac:dyDescent="0.25">
      <c r="B1998" s="13"/>
      <c r="F1998" s="14"/>
    </row>
    <row r="1999" spans="2:6" x14ac:dyDescent="0.25">
      <c r="B1999" s="13"/>
      <c r="F1999" s="14"/>
    </row>
    <row r="2000" spans="2:6" x14ac:dyDescent="0.25">
      <c r="B2000" s="13"/>
      <c r="F2000" s="14"/>
    </row>
    <row r="2001" spans="2:6" x14ac:dyDescent="0.25">
      <c r="B2001" s="13"/>
      <c r="F2001" s="14"/>
    </row>
    <row r="2002" spans="2:6" x14ac:dyDescent="0.25">
      <c r="B2002" s="13"/>
      <c r="F2002" s="14"/>
    </row>
    <row r="2003" spans="2:6" x14ac:dyDescent="0.25">
      <c r="B2003" s="13"/>
      <c r="F2003" s="14"/>
    </row>
    <row r="2004" spans="2:6" x14ac:dyDescent="0.25">
      <c r="B2004" s="13"/>
      <c r="F2004" s="14"/>
    </row>
    <row r="2005" spans="2:6" x14ac:dyDescent="0.25">
      <c r="B2005" s="13"/>
      <c r="F2005" s="14"/>
    </row>
    <row r="2006" spans="2:6" x14ac:dyDescent="0.25">
      <c r="B2006" s="13"/>
      <c r="F2006" s="14"/>
    </row>
    <row r="2007" spans="2:6" x14ac:dyDescent="0.25">
      <c r="B2007" s="13"/>
      <c r="F2007" s="14"/>
    </row>
    <row r="2008" spans="2:6" x14ac:dyDescent="0.25">
      <c r="B2008" s="13"/>
      <c r="F2008" s="14"/>
    </row>
    <row r="2009" spans="2:6" x14ac:dyDescent="0.25">
      <c r="B2009" s="13"/>
      <c r="F2009" s="14"/>
    </row>
    <row r="2010" spans="2:6" x14ac:dyDescent="0.25">
      <c r="B2010" s="13"/>
      <c r="F2010" s="14"/>
    </row>
    <row r="2011" spans="2:6" x14ac:dyDescent="0.25">
      <c r="B2011" s="13"/>
      <c r="F2011" s="14"/>
    </row>
    <row r="2012" spans="2:6" x14ac:dyDescent="0.25">
      <c r="B2012" s="13"/>
      <c r="F2012" s="14"/>
    </row>
    <row r="2013" spans="2:6" x14ac:dyDescent="0.25">
      <c r="B2013" s="13"/>
      <c r="F2013" s="14"/>
    </row>
    <row r="2014" spans="2:6" x14ac:dyDescent="0.25">
      <c r="B2014" s="13"/>
      <c r="F2014" s="14"/>
    </row>
    <row r="2015" spans="2:6" x14ac:dyDescent="0.25">
      <c r="B2015" s="13"/>
      <c r="F2015" s="14"/>
    </row>
    <row r="2016" spans="2:6" x14ac:dyDescent="0.25">
      <c r="B2016" s="13"/>
      <c r="F2016" s="14"/>
    </row>
    <row r="2017" spans="2:6" x14ac:dyDescent="0.25">
      <c r="B2017" s="13"/>
      <c r="F2017" s="14"/>
    </row>
    <row r="2018" spans="2:6" x14ac:dyDescent="0.25">
      <c r="B2018" s="13"/>
      <c r="F2018" s="14"/>
    </row>
    <row r="2019" spans="2:6" x14ac:dyDescent="0.25">
      <c r="B2019" s="13"/>
      <c r="F2019" s="14"/>
    </row>
    <row r="2020" spans="2:6" x14ac:dyDescent="0.25">
      <c r="B2020" s="13"/>
      <c r="F2020" s="14"/>
    </row>
    <row r="2021" spans="2:6" x14ac:dyDescent="0.25">
      <c r="B2021" s="13"/>
      <c r="F2021" s="14"/>
    </row>
    <row r="2022" spans="2:6" x14ac:dyDescent="0.25">
      <c r="B2022" s="13"/>
      <c r="F2022" s="14"/>
    </row>
    <row r="2023" spans="2:6" x14ac:dyDescent="0.25">
      <c r="B2023" s="13"/>
      <c r="F2023" s="14"/>
    </row>
    <row r="2024" spans="2:6" x14ac:dyDescent="0.25">
      <c r="B2024" s="13"/>
      <c r="F2024" s="14"/>
    </row>
    <row r="2025" spans="2:6" x14ac:dyDescent="0.25">
      <c r="B2025" s="13"/>
      <c r="F2025" s="14"/>
    </row>
    <row r="2026" spans="2:6" x14ac:dyDescent="0.25">
      <c r="B2026" s="13"/>
      <c r="F2026" s="14"/>
    </row>
    <row r="2027" spans="2:6" x14ac:dyDescent="0.25">
      <c r="B2027" s="13"/>
      <c r="F2027" s="14"/>
    </row>
    <row r="2028" spans="2:6" x14ac:dyDescent="0.25">
      <c r="B2028" s="13"/>
      <c r="F2028" s="14"/>
    </row>
    <row r="2029" spans="2:6" x14ac:dyDescent="0.25">
      <c r="B2029" s="13"/>
      <c r="F2029" s="14"/>
    </row>
    <row r="2030" spans="2:6" x14ac:dyDescent="0.25">
      <c r="B2030" s="13"/>
      <c r="F2030" s="14"/>
    </row>
    <row r="2031" spans="2:6" x14ac:dyDescent="0.25">
      <c r="B2031" s="13"/>
      <c r="F2031" s="14"/>
    </row>
    <row r="2032" spans="2:6" x14ac:dyDescent="0.25">
      <c r="B2032" s="13"/>
      <c r="F2032" s="14"/>
    </row>
    <row r="2033" spans="2:6" x14ac:dyDescent="0.25">
      <c r="B2033" s="13"/>
      <c r="F2033" s="14"/>
    </row>
    <row r="2034" spans="2:6" x14ac:dyDescent="0.25">
      <c r="B2034" s="13"/>
      <c r="F2034" s="14"/>
    </row>
    <row r="2035" spans="2:6" x14ac:dyDescent="0.25">
      <c r="B2035" s="13"/>
      <c r="F2035" s="14"/>
    </row>
    <row r="2036" spans="2:6" x14ac:dyDescent="0.25">
      <c r="B2036" s="13"/>
      <c r="F2036" s="14"/>
    </row>
    <row r="2037" spans="2:6" x14ac:dyDescent="0.25">
      <c r="B2037" s="13"/>
      <c r="F2037" s="14"/>
    </row>
    <row r="2038" spans="2:6" x14ac:dyDescent="0.25">
      <c r="B2038" s="13"/>
      <c r="F2038" s="14"/>
    </row>
    <row r="2039" spans="2:6" x14ac:dyDescent="0.25">
      <c r="B2039" s="13"/>
      <c r="F2039" s="14"/>
    </row>
    <row r="2040" spans="2:6" x14ac:dyDescent="0.25">
      <c r="B2040" s="13"/>
      <c r="F2040" s="14"/>
    </row>
    <row r="2041" spans="2:6" x14ac:dyDescent="0.25">
      <c r="B2041" s="13"/>
      <c r="F2041" s="14"/>
    </row>
    <row r="2042" spans="2:6" x14ac:dyDescent="0.25">
      <c r="B2042" s="13"/>
      <c r="F2042" s="14"/>
    </row>
    <row r="2043" spans="2:6" x14ac:dyDescent="0.25">
      <c r="B2043" s="13"/>
      <c r="F2043" s="14"/>
    </row>
    <row r="2044" spans="2:6" x14ac:dyDescent="0.25">
      <c r="B2044" s="13"/>
      <c r="F2044" s="14"/>
    </row>
    <row r="2045" spans="2:6" x14ac:dyDescent="0.25">
      <c r="B2045" s="13"/>
      <c r="F2045" s="14"/>
    </row>
    <row r="2046" spans="2:6" x14ac:dyDescent="0.25">
      <c r="B2046" s="13"/>
      <c r="F2046" s="14"/>
    </row>
    <row r="2047" spans="2:6" x14ac:dyDescent="0.25">
      <c r="B2047" s="13"/>
      <c r="F2047" s="14"/>
    </row>
    <row r="2048" spans="2:6" x14ac:dyDescent="0.25">
      <c r="B2048" s="13"/>
      <c r="F2048" s="14"/>
    </row>
    <row r="2049" spans="2:6" x14ac:dyDescent="0.25">
      <c r="B2049" s="13"/>
      <c r="F2049" s="14"/>
    </row>
  </sheetData>
  <phoneticPr fontId="7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P26"/>
  <sheetViews>
    <sheetView workbookViewId="0">
      <selection activeCell="P2" sqref="P2"/>
    </sheetView>
  </sheetViews>
  <sheetFormatPr defaultRowHeight="13.2" x14ac:dyDescent="0.25"/>
  <cols>
    <col min="2" max="2" width="10.44140625" bestFit="1" customWidth="1"/>
    <col min="3" max="3" width="12" bestFit="1" customWidth="1"/>
    <col min="9" max="9" width="10.44140625" bestFit="1" customWidth="1"/>
    <col min="11" max="11" width="18.44140625" bestFit="1" customWidth="1"/>
    <col min="12" max="12" width="12.6640625" bestFit="1" customWidth="1"/>
    <col min="13" max="13" width="16" bestFit="1" customWidth="1"/>
    <col min="15" max="15" width="14.5546875" bestFit="1" customWidth="1"/>
    <col min="16" max="16" width="14.33203125" bestFit="1" customWidth="1"/>
  </cols>
  <sheetData>
    <row r="1" spans="1:16" x14ac:dyDescent="0.25">
      <c r="D1" s="34" t="s">
        <v>368</v>
      </c>
      <c r="E1" s="34" t="s">
        <v>369</v>
      </c>
      <c r="F1" s="34" t="s">
        <v>370</v>
      </c>
      <c r="G1" s="34" t="s">
        <v>371</v>
      </c>
      <c r="H1" s="34" t="s">
        <v>372</v>
      </c>
      <c r="I1" s="34" t="s">
        <v>373</v>
      </c>
      <c r="J1" s="34" t="s">
        <v>122</v>
      </c>
      <c r="K1" s="34" t="s">
        <v>385</v>
      </c>
      <c r="L1" s="34" t="s">
        <v>386</v>
      </c>
      <c r="M1" s="34" t="s">
        <v>387</v>
      </c>
      <c r="N1" s="34" t="s">
        <v>384</v>
      </c>
      <c r="O1" s="34" t="s">
        <v>391</v>
      </c>
      <c r="P1" s="34" t="s">
        <v>392</v>
      </c>
    </row>
    <row r="2" spans="1:16" x14ac:dyDescent="0.25">
      <c r="A2" s="32" t="s">
        <v>160</v>
      </c>
      <c r="B2" s="32" t="s">
        <v>380</v>
      </c>
      <c r="C2" s="32" t="str">
        <f>B2&amp; " " &amp;A2</f>
        <v>ERJ145 ORD</v>
      </c>
      <c r="D2" s="35">
        <v>640.13183959199262</v>
      </c>
      <c r="E2" s="35">
        <v>529.90014389589248</v>
      </c>
      <c r="F2" s="35">
        <v>236.05890231456712</v>
      </c>
      <c r="G2" s="36">
        <v>0.3828778265633081</v>
      </c>
      <c r="H2" s="35">
        <v>5.2035545324651018</v>
      </c>
      <c r="I2" s="35">
        <v>1.9454875744290629</v>
      </c>
      <c r="J2" s="35">
        <v>1.9593158671543707</v>
      </c>
      <c r="K2" s="31">
        <v>0.04</v>
      </c>
      <c r="L2" s="35">
        <v>375</v>
      </c>
      <c r="M2" s="35">
        <v>7.6</v>
      </c>
      <c r="N2" s="35">
        <v>50</v>
      </c>
    </row>
    <row r="3" spans="1:16" x14ac:dyDescent="0.25">
      <c r="A3" s="32" t="s">
        <v>160</v>
      </c>
      <c r="B3" s="32" t="s">
        <v>381</v>
      </c>
      <c r="C3" s="32" t="str">
        <f t="shared" ref="C3:C24" si="0">B3&amp; " " &amp;A3</f>
        <v>ERJ140 ORD</v>
      </c>
      <c r="D3" s="35">
        <v>605.48580833928861</v>
      </c>
      <c r="E3" s="35">
        <v>704.08997278458321</v>
      </c>
      <c r="F3" s="35">
        <v>256.18890231456714</v>
      </c>
      <c r="G3" s="36">
        <v>0.3828778265633081</v>
      </c>
      <c r="H3" s="35">
        <v>5.2035545324651018</v>
      </c>
      <c r="I3" s="35">
        <v>1.9454875744290629</v>
      </c>
      <c r="J3" s="35">
        <v>1.9593158671543707</v>
      </c>
      <c r="K3" s="31">
        <v>0.04</v>
      </c>
      <c r="L3" s="35">
        <v>360</v>
      </c>
      <c r="M3" s="35">
        <v>7.6</v>
      </c>
      <c r="N3" s="35">
        <v>44</v>
      </c>
    </row>
    <row r="4" spans="1:16" x14ac:dyDescent="0.25">
      <c r="A4" s="32" t="s">
        <v>160</v>
      </c>
      <c r="B4" s="32" t="s">
        <v>382</v>
      </c>
      <c r="C4" s="32" t="str">
        <f t="shared" si="0"/>
        <v>ERJ135 ORD</v>
      </c>
      <c r="D4" s="35">
        <v>541.76102571651768</v>
      </c>
      <c r="E4" s="35">
        <v>702.87033117321971</v>
      </c>
      <c r="F4" s="35">
        <v>246.12390231456712</v>
      </c>
      <c r="G4" s="36">
        <v>0.3828778265633081</v>
      </c>
      <c r="H4" s="35">
        <v>5.2035545324651018</v>
      </c>
      <c r="I4" s="35">
        <v>1.9454875744290629</v>
      </c>
      <c r="J4" s="35">
        <v>1.9593158671543707</v>
      </c>
      <c r="K4" s="31">
        <v>0.04</v>
      </c>
      <c r="L4" s="35">
        <v>360</v>
      </c>
      <c r="M4" s="35">
        <v>7.6</v>
      </c>
      <c r="N4" s="35">
        <v>37</v>
      </c>
    </row>
    <row r="5" spans="1:16" x14ac:dyDescent="0.25">
      <c r="A5" s="32" t="s">
        <v>160</v>
      </c>
      <c r="B5" s="32" t="s">
        <v>376</v>
      </c>
      <c r="C5" s="32" t="str">
        <f t="shared" si="0"/>
        <v>CRJ700 ORD</v>
      </c>
      <c r="D5" s="35">
        <v>776.12694027845021</v>
      </c>
      <c r="E5" s="35">
        <v>940.83991338897886</v>
      </c>
      <c r="F5" s="35">
        <v>306.95550231456718</v>
      </c>
      <c r="G5" s="36">
        <v>0.3828778265633081</v>
      </c>
      <c r="H5" s="35">
        <v>5.2035545324651018</v>
      </c>
      <c r="I5" s="35">
        <v>1.9454875744290629</v>
      </c>
      <c r="J5" s="35">
        <v>1.9593158671543707</v>
      </c>
      <c r="K5" s="31">
        <v>0.04</v>
      </c>
      <c r="L5" s="35">
        <v>455</v>
      </c>
      <c r="M5" s="35">
        <v>7.6</v>
      </c>
      <c r="N5" s="35">
        <v>63</v>
      </c>
    </row>
    <row r="6" spans="1:16" x14ac:dyDescent="0.25">
      <c r="A6" s="32" t="s">
        <v>162</v>
      </c>
      <c r="B6" s="32" t="s">
        <v>380</v>
      </c>
      <c r="C6" s="32" t="str">
        <f t="shared" si="0"/>
        <v>ERJ145 DFW</v>
      </c>
      <c r="D6" s="35">
        <v>591.3727314741227</v>
      </c>
      <c r="E6" s="35">
        <v>704.08997278458332</v>
      </c>
      <c r="F6" s="35">
        <v>256.18890231456714</v>
      </c>
      <c r="G6" s="36">
        <v>0.3828778265633081</v>
      </c>
      <c r="H6" s="35">
        <v>5.2035545324651018</v>
      </c>
      <c r="I6" s="35">
        <v>1.9454875744290629</v>
      </c>
      <c r="J6" s="35">
        <v>1.9593158671543707</v>
      </c>
      <c r="K6" s="31">
        <v>0.04</v>
      </c>
      <c r="L6" s="35">
        <v>375</v>
      </c>
      <c r="M6" s="35">
        <v>7.6</v>
      </c>
      <c r="N6" s="35">
        <v>50</v>
      </c>
    </row>
    <row r="7" spans="1:16" x14ac:dyDescent="0.25">
      <c r="A7" s="32" t="s">
        <v>162</v>
      </c>
      <c r="B7" s="32" t="s">
        <v>381</v>
      </c>
      <c r="C7" s="32" t="str">
        <f t="shared" si="0"/>
        <v>ERJ140 DFW</v>
      </c>
      <c r="D7" s="35">
        <v>527.64794885135177</v>
      </c>
      <c r="E7" s="35">
        <v>702.87033117321971</v>
      </c>
      <c r="F7" s="35">
        <v>246.12390231456712</v>
      </c>
      <c r="G7" s="36">
        <v>0.3828778265633081</v>
      </c>
      <c r="H7" s="35">
        <v>5.2035545324651018</v>
      </c>
      <c r="I7" s="35">
        <v>1.9454875744290629</v>
      </c>
      <c r="J7" s="35">
        <v>1.9593158671543707</v>
      </c>
      <c r="K7" s="31">
        <v>0.04</v>
      </c>
      <c r="L7" s="35">
        <v>360</v>
      </c>
      <c r="M7" s="35">
        <v>7.6</v>
      </c>
      <c r="N7" s="35">
        <v>44</v>
      </c>
    </row>
    <row r="8" spans="1:16" x14ac:dyDescent="0.25">
      <c r="A8" s="32" t="s">
        <v>162</v>
      </c>
      <c r="B8" s="32" t="s">
        <v>382</v>
      </c>
      <c r="C8" s="32" t="str">
        <f t="shared" si="0"/>
        <v>ERJ135 DFW</v>
      </c>
      <c r="D8" s="35">
        <v>626.01876272682671</v>
      </c>
      <c r="E8" s="35">
        <v>529.9001438958926</v>
      </c>
      <c r="F8" s="35">
        <v>236.05890231456712</v>
      </c>
      <c r="G8" s="36">
        <v>0.3828778265633081</v>
      </c>
      <c r="H8" s="35">
        <v>5.2035545324651018</v>
      </c>
      <c r="I8" s="35">
        <v>1.9454875744290629</v>
      </c>
      <c r="J8" s="35">
        <v>1.9593158671543707</v>
      </c>
      <c r="K8" s="31">
        <v>0.04</v>
      </c>
      <c r="L8" s="35">
        <v>360</v>
      </c>
      <c r="M8" s="35">
        <v>7.6</v>
      </c>
      <c r="N8" s="35">
        <v>37</v>
      </c>
    </row>
    <row r="9" spans="1:16" x14ac:dyDescent="0.25">
      <c r="A9" s="32" t="s">
        <v>162</v>
      </c>
      <c r="B9" s="32" t="s">
        <v>376</v>
      </c>
      <c r="C9" s="32" t="str">
        <f t="shared" si="0"/>
        <v>CRJ700 DFW</v>
      </c>
      <c r="D9" s="35">
        <v>762.0138634132843</v>
      </c>
      <c r="E9" s="35">
        <v>940.83991338897886</v>
      </c>
      <c r="F9" s="35">
        <v>306.95550231456718</v>
      </c>
      <c r="G9" s="36">
        <v>0.3828778265633081</v>
      </c>
      <c r="H9" s="35">
        <v>5.2035545324651018</v>
      </c>
      <c r="I9" s="35">
        <v>1.9454875744290629</v>
      </c>
      <c r="J9" s="35">
        <v>1.9593158671543707</v>
      </c>
      <c r="K9" s="31">
        <v>0.04</v>
      </c>
      <c r="L9" s="35">
        <v>455</v>
      </c>
      <c r="M9" s="35">
        <v>7.6</v>
      </c>
      <c r="N9" s="35">
        <v>63</v>
      </c>
    </row>
    <row r="10" spans="1:16" x14ac:dyDescent="0.25">
      <c r="A10" s="32" t="s">
        <v>162</v>
      </c>
      <c r="B10" s="32" t="s">
        <v>383</v>
      </c>
      <c r="C10" s="32" t="str">
        <f t="shared" si="0"/>
        <v>ATR DFW</v>
      </c>
      <c r="D10" s="35">
        <v>954.49044861278173</v>
      </c>
      <c r="E10" s="35">
        <v>314.84085110637602</v>
      </c>
      <c r="F10" s="35">
        <v>585.90452099584945</v>
      </c>
      <c r="G10" s="36">
        <v>4.7010649823990159E-3</v>
      </c>
      <c r="H10" s="35">
        <v>5.0363965782361939</v>
      </c>
      <c r="I10" s="35">
        <v>1.9010277293712234</v>
      </c>
      <c r="J10" s="35">
        <v>1.8537314286525424</v>
      </c>
      <c r="K10" s="31">
        <v>0.04</v>
      </c>
      <c r="L10" s="35">
        <v>195</v>
      </c>
      <c r="M10" s="35">
        <v>7.6</v>
      </c>
      <c r="N10" s="35">
        <v>66</v>
      </c>
    </row>
    <row r="11" spans="1:16" x14ac:dyDescent="0.25">
      <c r="A11" s="32" t="s">
        <v>163</v>
      </c>
      <c r="B11" s="32" t="s">
        <v>374</v>
      </c>
      <c r="C11" s="32" t="str">
        <f t="shared" si="0"/>
        <v>EMB145 LAX</v>
      </c>
      <c r="D11" s="35">
        <v>591.3727314741227</v>
      </c>
      <c r="E11" s="35">
        <v>704.08997278458321</v>
      </c>
      <c r="F11" s="35">
        <v>256.18890231456714</v>
      </c>
      <c r="G11" s="36">
        <v>0.3828778265633081</v>
      </c>
      <c r="H11" s="35">
        <v>5.2035545324651018</v>
      </c>
      <c r="I11" s="35">
        <v>1.9454875744290629</v>
      </c>
      <c r="J11" s="35">
        <v>1.9593158671543707</v>
      </c>
      <c r="K11" s="31">
        <v>0.04</v>
      </c>
      <c r="L11" s="35">
        <v>375</v>
      </c>
      <c r="M11" s="35">
        <v>7.6</v>
      </c>
      <c r="N11" s="35">
        <v>50</v>
      </c>
    </row>
    <row r="12" spans="1:16" x14ac:dyDescent="0.25">
      <c r="A12" s="32" t="s">
        <v>163</v>
      </c>
      <c r="B12" s="32" t="s">
        <v>375</v>
      </c>
      <c r="C12" s="32" t="str">
        <f t="shared" si="0"/>
        <v>EMB140 LAX</v>
      </c>
      <c r="D12" s="35">
        <v>527.64794885135177</v>
      </c>
      <c r="E12" s="35">
        <v>702.87033117321971</v>
      </c>
      <c r="F12" s="35">
        <v>246.12390231456712</v>
      </c>
      <c r="G12" s="36">
        <v>0.3828778265633081</v>
      </c>
      <c r="H12" s="35">
        <v>5.2035545324651018</v>
      </c>
      <c r="I12" s="35">
        <v>1.9454875744290629</v>
      </c>
      <c r="J12" s="35">
        <v>1.9593158671543707</v>
      </c>
      <c r="K12" s="31">
        <v>0.04</v>
      </c>
      <c r="L12" s="35">
        <v>360</v>
      </c>
      <c r="M12" s="35">
        <v>7.6</v>
      </c>
      <c r="N12" s="35">
        <v>44</v>
      </c>
    </row>
    <row r="13" spans="1:16" x14ac:dyDescent="0.25">
      <c r="A13" s="32" t="s">
        <v>163</v>
      </c>
      <c r="B13" s="32" t="s">
        <v>376</v>
      </c>
      <c r="C13" s="32" t="str">
        <f t="shared" si="0"/>
        <v>CRJ700 LAX</v>
      </c>
      <c r="D13" s="35">
        <v>762.0138634132843</v>
      </c>
      <c r="E13" s="35">
        <v>940.83991338897886</v>
      </c>
      <c r="F13" s="35">
        <v>306.95550231456718</v>
      </c>
      <c r="G13" s="36">
        <v>0.3828778265633081</v>
      </c>
      <c r="H13" s="35">
        <v>5.2035545324651018</v>
      </c>
      <c r="I13" s="35">
        <v>1.9454875744290629</v>
      </c>
      <c r="J13" s="35">
        <v>1.9593158671543707</v>
      </c>
      <c r="K13" s="31">
        <v>0.04</v>
      </c>
      <c r="L13" s="35">
        <v>455</v>
      </c>
      <c r="M13" s="35">
        <v>7.6</v>
      </c>
      <c r="N13" s="35">
        <v>63</v>
      </c>
    </row>
    <row r="14" spans="1:16" x14ac:dyDescent="0.25">
      <c r="A14" s="32" t="s">
        <v>163</v>
      </c>
      <c r="B14" s="32" t="s">
        <v>377</v>
      </c>
      <c r="C14" s="32" t="str">
        <f t="shared" si="0"/>
        <v>EMB135 LAX</v>
      </c>
      <c r="D14" s="35">
        <v>626.01876272682671</v>
      </c>
      <c r="E14" s="35">
        <v>529.90014389589248</v>
      </c>
      <c r="F14" s="35">
        <v>236.05890231456712</v>
      </c>
      <c r="G14" s="36">
        <v>0.3828778265633081</v>
      </c>
      <c r="H14" s="35">
        <v>5.2035545324651018</v>
      </c>
      <c r="I14" s="35">
        <v>1.9454875744290629</v>
      </c>
      <c r="J14" s="35">
        <v>1.9593158671543707</v>
      </c>
      <c r="K14" s="31">
        <v>0.04</v>
      </c>
      <c r="L14" s="35">
        <v>360</v>
      </c>
      <c r="M14" s="35">
        <v>7.6</v>
      </c>
      <c r="N14" s="35">
        <v>37</v>
      </c>
    </row>
    <row r="15" spans="1:16" x14ac:dyDescent="0.25">
      <c r="A15" s="32" t="s">
        <v>102</v>
      </c>
      <c r="B15" s="32" t="s">
        <v>374</v>
      </c>
      <c r="C15" s="32" t="str">
        <f t="shared" si="0"/>
        <v>EMB145 JFK</v>
      </c>
      <c r="D15" s="35">
        <v>591.3727314741227</v>
      </c>
      <c r="E15" s="35">
        <v>704.08997278458332</v>
      </c>
      <c r="F15" s="35">
        <v>256.18890231456714</v>
      </c>
      <c r="G15" s="36">
        <v>0.3828778265633081</v>
      </c>
      <c r="H15" s="35">
        <v>5.2035545324651018</v>
      </c>
      <c r="I15" s="35">
        <v>1.9454875744290629</v>
      </c>
      <c r="J15" s="35">
        <v>1.9593158671543707</v>
      </c>
      <c r="K15" s="31">
        <v>0.04</v>
      </c>
      <c r="L15" s="35">
        <v>375</v>
      </c>
      <c r="M15" s="35">
        <v>7.6</v>
      </c>
      <c r="N15" s="35">
        <v>50</v>
      </c>
    </row>
    <row r="16" spans="1:16" x14ac:dyDescent="0.25">
      <c r="A16" s="32" t="s">
        <v>102</v>
      </c>
      <c r="B16" s="32" t="s">
        <v>375</v>
      </c>
      <c r="C16" s="32" t="str">
        <f t="shared" si="0"/>
        <v>EMB140 JFK</v>
      </c>
      <c r="D16" s="35">
        <v>527.64794885135177</v>
      </c>
      <c r="E16" s="35">
        <v>702.87033117321971</v>
      </c>
      <c r="F16" s="35">
        <v>246.12390231456712</v>
      </c>
      <c r="G16" s="36">
        <v>0.3828778265633081</v>
      </c>
      <c r="H16" s="35">
        <v>5.2035545324651018</v>
      </c>
      <c r="I16" s="35">
        <v>1.9454875744290629</v>
      </c>
      <c r="J16" s="35">
        <v>1.9593158671543707</v>
      </c>
      <c r="K16" s="31">
        <v>0.04</v>
      </c>
      <c r="L16" s="35">
        <v>360</v>
      </c>
      <c r="M16" s="35">
        <v>7.6</v>
      </c>
      <c r="N16" s="35">
        <v>44</v>
      </c>
    </row>
    <row r="17" spans="1:14" x14ac:dyDescent="0.25">
      <c r="A17" s="32" t="s">
        <v>102</v>
      </c>
      <c r="B17" s="32" t="s">
        <v>376</v>
      </c>
      <c r="C17" s="32" t="str">
        <f t="shared" si="0"/>
        <v>CRJ700 JFK</v>
      </c>
      <c r="D17" s="35">
        <v>762.0138634132843</v>
      </c>
      <c r="E17" s="35">
        <v>940.83991338897874</v>
      </c>
      <c r="F17" s="35">
        <v>306.95550231456718</v>
      </c>
      <c r="G17" s="36">
        <v>0.3828778265633081</v>
      </c>
      <c r="H17" s="35">
        <v>5.2035545324651018</v>
      </c>
      <c r="I17" s="35">
        <v>1.9454875744290629</v>
      </c>
      <c r="J17" s="35">
        <v>1.9593158671543707</v>
      </c>
      <c r="K17" s="31">
        <v>0.04</v>
      </c>
      <c r="L17" s="35">
        <v>455</v>
      </c>
      <c r="M17" s="35">
        <v>7.6</v>
      </c>
      <c r="N17" s="35">
        <v>63</v>
      </c>
    </row>
    <row r="18" spans="1:14" x14ac:dyDescent="0.25">
      <c r="A18" s="32" t="s">
        <v>102</v>
      </c>
      <c r="B18" s="32" t="s">
        <v>377</v>
      </c>
      <c r="C18" s="32" t="str">
        <f t="shared" si="0"/>
        <v>EMB135 JFK</v>
      </c>
      <c r="D18" s="35">
        <v>626.01876272682671</v>
      </c>
      <c r="E18" s="35">
        <v>529.90014389589248</v>
      </c>
      <c r="F18" s="35">
        <v>236.05890231456712</v>
      </c>
      <c r="G18" s="36">
        <v>0.3828778265633081</v>
      </c>
      <c r="H18" s="35">
        <v>5.2035545324651018</v>
      </c>
      <c r="I18" s="35">
        <v>1.9454875744290629</v>
      </c>
      <c r="J18" s="35">
        <v>1.9593158671543707</v>
      </c>
      <c r="K18" s="31">
        <v>0.04</v>
      </c>
      <c r="L18" s="35">
        <v>360</v>
      </c>
      <c r="M18" s="35">
        <v>7.6</v>
      </c>
      <c r="N18" s="35">
        <v>37</v>
      </c>
    </row>
    <row r="19" spans="1:14" x14ac:dyDescent="0.25">
      <c r="A19" s="32" t="s">
        <v>110</v>
      </c>
      <c r="B19" s="32" t="s">
        <v>374</v>
      </c>
      <c r="C19" s="32" t="str">
        <f t="shared" si="0"/>
        <v>EMB145 MIA</v>
      </c>
      <c r="D19" s="35">
        <v>591.3727314741227</v>
      </c>
      <c r="E19" s="35">
        <v>704.0899727845831</v>
      </c>
      <c r="F19" s="35">
        <v>256.18890231456714</v>
      </c>
      <c r="G19" s="36">
        <v>0.3828778265633081</v>
      </c>
      <c r="H19" s="35">
        <v>5.2035545324651018</v>
      </c>
      <c r="I19" s="35">
        <v>1.9454875744290629</v>
      </c>
      <c r="J19" s="35">
        <v>1.9593158671543707</v>
      </c>
      <c r="K19" s="31">
        <v>0.04</v>
      </c>
      <c r="L19" s="35">
        <v>375</v>
      </c>
      <c r="M19" s="35">
        <v>7.6</v>
      </c>
      <c r="N19" s="35">
        <v>50</v>
      </c>
    </row>
    <row r="20" spans="1:14" x14ac:dyDescent="0.25">
      <c r="A20" s="32" t="s">
        <v>110</v>
      </c>
      <c r="B20" s="32" t="s">
        <v>375</v>
      </c>
      <c r="C20" s="32" t="str">
        <f t="shared" si="0"/>
        <v>EMB140 MIA</v>
      </c>
      <c r="D20" s="35">
        <v>527.64794885135177</v>
      </c>
      <c r="E20" s="35">
        <v>702.87033117321971</v>
      </c>
      <c r="F20" s="35">
        <v>246.12390231456712</v>
      </c>
      <c r="G20" s="36">
        <v>0.3828778265633081</v>
      </c>
      <c r="H20" s="35">
        <v>5.2035545324651018</v>
      </c>
      <c r="I20" s="35">
        <v>1.9454875744290629</v>
      </c>
      <c r="J20" s="35">
        <v>1.9593158671543707</v>
      </c>
      <c r="K20" s="31">
        <v>0.04</v>
      </c>
      <c r="L20" s="35">
        <v>360</v>
      </c>
      <c r="M20" s="35">
        <v>7.6</v>
      </c>
      <c r="N20" s="35">
        <v>44</v>
      </c>
    </row>
    <row r="21" spans="1:14" x14ac:dyDescent="0.25">
      <c r="A21" s="32" t="s">
        <v>110</v>
      </c>
      <c r="B21" s="32" t="s">
        <v>376</v>
      </c>
      <c r="C21" s="32" t="str">
        <f t="shared" si="0"/>
        <v>CRJ700 MIA</v>
      </c>
      <c r="D21" s="35">
        <v>762.0138634132843</v>
      </c>
      <c r="E21" s="35">
        <v>940.83991338897886</v>
      </c>
      <c r="F21" s="35">
        <v>306.95550231456718</v>
      </c>
      <c r="G21" s="36">
        <v>0.3828778265633081</v>
      </c>
      <c r="H21" s="35">
        <v>5.2035545324651018</v>
      </c>
      <c r="I21" s="35">
        <v>1.9454875744290629</v>
      </c>
      <c r="J21" s="35">
        <v>1.9593158671543707</v>
      </c>
      <c r="K21" s="31">
        <v>0.04</v>
      </c>
      <c r="L21" s="35">
        <v>455</v>
      </c>
      <c r="M21" s="35">
        <v>7.6</v>
      </c>
      <c r="N21" s="35">
        <v>63</v>
      </c>
    </row>
    <row r="22" spans="1:14" x14ac:dyDescent="0.25">
      <c r="A22" s="32" t="s">
        <v>110</v>
      </c>
      <c r="B22" s="32" t="s">
        <v>377</v>
      </c>
      <c r="C22" s="32" t="str">
        <f t="shared" si="0"/>
        <v>EMB135 MIA</v>
      </c>
      <c r="D22" s="35">
        <v>626.01876272682671</v>
      </c>
      <c r="E22" s="35">
        <v>529.90014389589248</v>
      </c>
      <c r="F22" s="35">
        <v>236.05890231456712</v>
      </c>
      <c r="G22" s="36">
        <v>0.3828778265633081</v>
      </c>
      <c r="H22" s="35">
        <v>5.2035545324651018</v>
      </c>
      <c r="I22" s="35">
        <v>1.9454875744290629</v>
      </c>
      <c r="J22" s="35">
        <v>1.9593158671543707</v>
      </c>
      <c r="K22" s="31">
        <v>0.04</v>
      </c>
      <c r="L22" s="35">
        <v>360</v>
      </c>
      <c r="M22" s="35">
        <v>7.6</v>
      </c>
      <c r="N22" s="35">
        <v>37</v>
      </c>
    </row>
    <row r="23" spans="1:14" x14ac:dyDescent="0.25">
      <c r="A23" s="32" t="s">
        <v>110</v>
      </c>
      <c r="B23" s="32" t="s">
        <v>383</v>
      </c>
      <c r="C23" s="32" t="str">
        <f t="shared" si="0"/>
        <v>ATR MIA</v>
      </c>
      <c r="D23" s="35">
        <v>955.69906013749835</v>
      </c>
      <c r="E23" s="35">
        <v>314.84085110637608</v>
      </c>
      <c r="F23" s="35">
        <v>585.90452099584945</v>
      </c>
      <c r="G23" s="36">
        <v>4.7010649823990159E-3</v>
      </c>
      <c r="H23" s="35">
        <v>5.0363965782361939</v>
      </c>
      <c r="I23" s="35">
        <v>1.9010277293712234</v>
      </c>
      <c r="J23" s="35">
        <v>1.8537314286525424</v>
      </c>
      <c r="K23" s="31">
        <v>0.04</v>
      </c>
      <c r="L23" s="35">
        <v>195</v>
      </c>
      <c r="M23" s="35">
        <v>7.6</v>
      </c>
      <c r="N23" s="35">
        <v>64</v>
      </c>
    </row>
    <row r="24" spans="1:14" x14ac:dyDescent="0.25">
      <c r="A24" s="32" t="s">
        <v>131</v>
      </c>
      <c r="B24" s="32" t="s">
        <v>383</v>
      </c>
      <c r="C24" s="32" t="str">
        <f t="shared" si="0"/>
        <v>ATR SJU</v>
      </c>
      <c r="D24" s="35">
        <v>955.69906013749835</v>
      </c>
      <c r="E24" s="35">
        <v>314.84085110637602</v>
      </c>
      <c r="F24" s="35">
        <v>585.90452099584945</v>
      </c>
      <c r="G24" s="36">
        <v>4.7010649823990159E-3</v>
      </c>
      <c r="H24" s="35">
        <v>5.0363965782361939</v>
      </c>
      <c r="I24" s="35">
        <v>1.9010277293712234</v>
      </c>
      <c r="J24" s="35">
        <v>1.8537314286525424</v>
      </c>
      <c r="K24" s="31">
        <v>0.04</v>
      </c>
      <c r="L24" s="35">
        <v>195</v>
      </c>
      <c r="M24" s="35">
        <v>7.6</v>
      </c>
      <c r="N24" s="35">
        <v>64</v>
      </c>
    </row>
    <row r="25" spans="1:14" x14ac:dyDescent="0.25">
      <c r="A25" s="32"/>
      <c r="B25" s="32"/>
      <c r="C25" s="32"/>
      <c r="D25" s="35"/>
      <c r="E25" s="35"/>
      <c r="F25" s="35"/>
      <c r="G25" s="36"/>
      <c r="H25" s="35"/>
      <c r="I25" s="35"/>
      <c r="J25" s="35"/>
      <c r="K25" s="35"/>
      <c r="L25" s="35"/>
    </row>
    <row r="26" spans="1:14" x14ac:dyDescent="0.25">
      <c r="A26" s="32"/>
      <c r="B26" s="32"/>
      <c r="C26" s="32"/>
      <c r="D26" s="35"/>
      <c r="E26" s="35"/>
      <c r="F26" s="35"/>
      <c r="G26" s="36"/>
      <c r="H26" s="35"/>
      <c r="I26" s="35"/>
      <c r="J26" s="35"/>
      <c r="K26" s="35"/>
      <c r="L26" s="3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7CE74-6B51-49D9-84C1-62C7E55DE633}">
  <dimension ref="A2:F55"/>
  <sheetViews>
    <sheetView topLeftCell="A26" workbookViewId="0">
      <selection activeCell="H38" sqref="H38"/>
    </sheetView>
  </sheetViews>
  <sheetFormatPr defaultRowHeight="13.2" x14ac:dyDescent="0.25"/>
  <cols>
    <col min="1" max="1" width="21.5546875" style="151" bestFit="1" customWidth="1"/>
    <col min="2" max="2" width="14.77734375" style="1" customWidth="1"/>
    <col min="3" max="3" width="3.88671875" style="1" customWidth="1"/>
    <col min="4" max="4" width="18.77734375" style="151" customWidth="1"/>
    <col min="5" max="5" width="14.77734375" style="1" customWidth="1"/>
    <col min="6" max="6" width="8.88671875" style="1"/>
  </cols>
  <sheetData>
    <row r="2" spans="1:6" x14ac:dyDescent="0.25">
      <c r="A2" s="149" t="s">
        <v>364</v>
      </c>
      <c r="B2" s="179" t="str">
        <f>'Summary FCST'!B1</f>
        <v>Chicago (ORD) to XXX</v>
      </c>
      <c r="C2" s="179"/>
      <c r="D2" s="179"/>
      <c r="E2" s="179"/>
    </row>
    <row r="3" spans="1:6" x14ac:dyDescent="0.25">
      <c r="A3" s="149" t="s">
        <v>388</v>
      </c>
      <c r="B3" s="11" t="s">
        <v>455</v>
      </c>
    </row>
    <row r="4" spans="1:6" hidden="1" x14ac:dyDescent="0.25">
      <c r="A4" s="149" t="s">
        <v>416</v>
      </c>
      <c r="B4" s="37" t="s">
        <v>417</v>
      </c>
    </row>
    <row r="6" spans="1:6" x14ac:dyDescent="0.25">
      <c r="A6" s="150" t="s">
        <v>349</v>
      </c>
      <c r="B6" s="1">
        <f>'Summary FCST'!D30</f>
        <v>50</v>
      </c>
      <c r="D6" s="150" t="s">
        <v>351</v>
      </c>
      <c r="E6" s="18">
        <f>B8*B11</f>
        <v>28981000</v>
      </c>
    </row>
    <row r="7" spans="1:6" x14ac:dyDescent="0.25">
      <c r="A7" s="150" t="s">
        <v>15</v>
      </c>
      <c r="B7" s="18">
        <f>'Summary FCST'!D28</f>
        <v>794</v>
      </c>
      <c r="C7" s="121"/>
      <c r="D7" s="170" t="s">
        <v>345</v>
      </c>
      <c r="E7" s="1">
        <f>B9*365</f>
        <v>730</v>
      </c>
      <c r="F7" s="121"/>
    </row>
    <row r="8" spans="1:6" x14ac:dyDescent="0.25">
      <c r="A8" s="150" t="s">
        <v>350</v>
      </c>
      <c r="B8" s="18">
        <f>B6*B7</f>
        <v>39700</v>
      </c>
      <c r="C8" s="121"/>
      <c r="D8" s="150" t="s">
        <v>390</v>
      </c>
      <c r="E8" s="18">
        <f>B10*B11</f>
        <v>1435.6666666666667</v>
      </c>
      <c r="F8" s="121"/>
    </row>
    <row r="9" spans="1:6" x14ac:dyDescent="0.25">
      <c r="A9" s="150" t="s">
        <v>346</v>
      </c>
      <c r="B9" s="1">
        <f>'Summary FCST'!D29/365</f>
        <v>2</v>
      </c>
      <c r="D9" s="150" t="s">
        <v>348</v>
      </c>
      <c r="E9" s="18">
        <f>B12*B11</f>
        <v>1703.3333333333335</v>
      </c>
    </row>
    <row r="10" spans="1:6" x14ac:dyDescent="0.25">
      <c r="A10" s="150" t="s">
        <v>389</v>
      </c>
      <c r="B10" s="155">
        <f>B12-(22/60)</f>
        <v>1.9666666666666668</v>
      </c>
      <c r="D10" s="150" t="s">
        <v>393</v>
      </c>
      <c r="E10" s="18">
        <f>B16+B20</f>
        <v>21083.172798499992</v>
      </c>
    </row>
    <row r="11" spans="1:6" x14ac:dyDescent="0.25">
      <c r="A11" s="150" t="s">
        <v>345</v>
      </c>
      <c r="B11" s="18">
        <f>B9*365</f>
        <v>730</v>
      </c>
      <c r="C11" s="121"/>
      <c r="D11" s="150" t="s">
        <v>362</v>
      </c>
      <c r="E11" s="18">
        <f>(B20+B16)*B7</f>
        <v>16740039.202008994</v>
      </c>
    </row>
    <row r="12" spans="1:6" x14ac:dyDescent="0.25">
      <c r="A12" s="150" t="s">
        <v>347</v>
      </c>
      <c r="B12" s="171">
        <f>(135+145)/2/60</f>
        <v>2.3333333333333335</v>
      </c>
      <c r="D12" s="150" t="s">
        <v>363</v>
      </c>
      <c r="E12" s="31">
        <f>E11/E6</f>
        <v>0.57762117256164369</v>
      </c>
    </row>
    <row r="14" spans="1:6" x14ac:dyDescent="0.25">
      <c r="B14" s="156"/>
    </row>
    <row r="15" spans="1:6" x14ac:dyDescent="0.25">
      <c r="A15" s="152" t="s">
        <v>352</v>
      </c>
      <c r="B15" s="156"/>
    </row>
    <row r="16" spans="1:6" x14ac:dyDescent="0.25">
      <c r="A16" s="150" t="s">
        <v>353</v>
      </c>
      <c r="B16" s="18">
        <f>'Summary FCST'!AC7*365*2</f>
        <v>11805.891732884811</v>
      </c>
      <c r="D16" s="150" t="s">
        <v>365</v>
      </c>
      <c r="E16" s="172">
        <f>B17/B7</f>
        <v>0.19720276276366208</v>
      </c>
    </row>
    <row r="17" spans="1:5" s="1" customFormat="1" x14ac:dyDescent="0.25">
      <c r="A17" s="150" t="s">
        <v>354</v>
      </c>
      <c r="B17" s="157">
        <f>'Summary FCST'!AI7</f>
        <v>156.57899363434768</v>
      </c>
      <c r="D17" s="150" t="s">
        <v>366</v>
      </c>
      <c r="E17" s="172">
        <f>B21/$B$7</f>
        <v>0.10977338879770793</v>
      </c>
    </row>
    <row r="18" spans="1:5" s="1" customFormat="1" x14ac:dyDescent="0.25">
      <c r="A18" s="153" t="s">
        <v>355</v>
      </c>
      <c r="B18" s="158">
        <f>B17*B16</f>
        <v>1848554.6464911688</v>
      </c>
      <c r="C18" s="11"/>
      <c r="D18" s="150" t="s">
        <v>367</v>
      </c>
      <c r="E18" s="172">
        <f>B24/E10/B7</f>
        <v>0.15873099746415065</v>
      </c>
    </row>
    <row r="20" spans="1:5" s="1" customFormat="1" x14ac:dyDescent="0.25">
      <c r="A20" s="150" t="s">
        <v>356</v>
      </c>
      <c r="B20" s="18">
        <f>('Summary FCST'!AC29+'Summary FCST'!AC31)*365*2</f>
        <v>9277.2810656151814</v>
      </c>
      <c r="D20" s="151"/>
    </row>
    <row r="21" spans="1:5" s="1" customFormat="1" x14ac:dyDescent="0.25">
      <c r="A21" s="150" t="s">
        <v>357</v>
      </c>
      <c r="B21" s="157">
        <f>'Summary FCST'!AO25/'Summary FCST'!AC25</f>
        <v>87.160070705380093</v>
      </c>
      <c r="D21" s="150"/>
      <c r="E21" s="172"/>
    </row>
    <row r="22" spans="1:5" s="1" customFormat="1" x14ac:dyDescent="0.25">
      <c r="A22" s="153" t="s">
        <v>361</v>
      </c>
      <c r="B22" s="158">
        <f>B21*B20</f>
        <v>808608.47363270319</v>
      </c>
      <c r="D22" s="151"/>
    </row>
    <row r="24" spans="1:5" s="1" customFormat="1" x14ac:dyDescent="0.25">
      <c r="A24" s="149" t="s">
        <v>358</v>
      </c>
      <c r="B24" s="159">
        <f>B18+B22</f>
        <v>2657163.1201238721</v>
      </c>
      <c r="D24" s="151"/>
    </row>
    <row r="25" spans="1:5" s="1" customFormat="1" x14ac:dyDescent="0.25">
      <c r="A25" s="149"/>
      <c r="B25" s="159"/>
      <c r="D25" s="150"/>
      <c r="E25" s="172"/>
    </row>
    <row r="26" spans="1:5" s="1" customFormat="1" x14ac:dyDescent="0.25">
      <c r="A26" s="150" t="s">
        <v>359</v>
      </c>
      <c r="B26" s="157">
        <f>('Summary FCST'!AQ25+'Summary FCST'!AQ28)*365*2</f>
        <v>651995.44274948665</v>
      </c>
      <c r="D26" s="151"/>
    </row>
    <row r="27" spans="1:5" s="1" customFormat="1" x14ac:dyDescent="0.25">
      <c r="A27" s="153" t="s">
        <v>360</v>
      </c>
      <c r="B27" s="158">
        <f>SUM(B24:B26)</f>
        <v>3309158.5628733588</v>
      </c>
      <c r="D27" s="151"/>
    </row>
    <row r="29" spans="1:5" s="1" customFormat="1" x14ac:dyDescent="0.25">
      <c r="A29" s="152" t="s">
        <v>379</v>
      </c>
      <c r="D29" s="151"/>
    </row>
    <row r="30" spans="1:5" s="1" customFormat="1" x14ac:dyDescent="0.25">
      <c r="A30" s="150" t="s">
        <v>396</v>
      </c>
      <c r="B30" s="157">
        <v>552205.01306330692</v>
      </c>
      <c r="D30" s="151"/>
    </row>
    <row r="31" spans="1:5" s="1" customFormat="1" x14ac:dyDescent="0.25">
      <c r="A31" s="150" t="s">
        <v>397</v>
      </c>
      <c r="B31" s="157">
        <v>599695.94868521905</v>
      </c>
      <c r="D31" s="151"/>
    </row>
    <row r="32" spans="1:5" s="1" customFormat="1" x14ac:dyDescent="0.25">
      <c r="A32" s="150" t="s">
        <v>398</v>
      </c>
      <c r="B32" s="157">
        <v>112429.50643486205</v>
      </c>
      <c r="D32" s="151"/>
    </row>
    <row r="33" spans="1:5" s="1" customFormat="1" x14ac:dyDescent="0.25">
      <c r="A33" s="150" t="s">
        <v>395</v>
      </c>
      <c r="B33" s="157">
        <v>1277500</v>
      </c>
      <c r="D33" s="151"/>
    </row>
    <row r="34" spans="1:5" s="1" customFormat="1" x14ac:dyDescent="0.25">
      <c r="A34" s="150" t="s">
        <v>394</v>
      </c>
      <c r="B34" s="157">
        <v>681710.5</v>
      </c>
      <c r="D34" s="151"/>
    </row>
    <row r="35" spans="1:5" s="1" customFormat="1" x14ac:dyDescent="0.25">
      <c r="A35" s="153" t="s">
        <v>399</v>
      </c>
      <c r="B35" s="158">
        <f>SUM(B30:B34)</f>
        <v>3223540.968183388</v>
      </c>
      <c r="D35" s="151"/>
    </row>
    <row r="36" spans="1:5" s="1" customFormat="1" x14ac:dyDescent="0.25">
      <c r="A36" s="154"/>
      <c r="D36" s="151"/>
    </row>
    <row r="37" spans="1:5" s="1" customFormat="1" x14ac:dyDescent="0.25">
      <c r="A37" s="152" t="s">
        <v>378</v>
      </c>
      <c r="D37" s="151"/>
    </row>
    <row r="38" spans="1:5" s="1" customFormat="1" x14ac:dyDescent="0.25">
      <c r="A38" s="154" t="s">
        <v>396</v>
      </c>
      <c r="B38" s="157">
        <v>101454.99420507855</v>
      </c>
      <c r="D38" s="151"/>
    </row>
    <row r="39" spans="1:5" s="1" customFormat="1" x14ac:dyDescent="0.25">
      <c r="A39" s="154" t="s">
        <v>397</v>
      </c>
      <c r="B39" s="157">
        <v>80220.531817267896</v>
      </c>
      <c r="D39" s="151"/>
    </row>
    <row r="40" spans="1:5" s="1" customFormat="1" x14ac:dyDescent="0.25">
      <c r="A40" s="154" t="s">
        <v>394</v>
      </c>
      <c r="B40" s="157">
        <v>208050</v>
      </c>
      <c r="D40" s="151"/>
    </row>
    <row r="41" spans="1:5" s="1" customFormat="1" x14ac:dyDescent="0.25">
      <c r="A41" s="154" t="s">
        <v>401</v>
      </c>
      <c r="B41" s="157">
        <v>654400</v>
      </c>
      <c r="D41" s="151"/>
    </row>
    <row r="42" spans="1:5" s="1" customFormat="1" x14ac:dyDescent="0.25">
      <c r="A42" s="154" t="s">
        <v>402</v>
      </c>
      <c r="B42" s="157">
        <v>120902.8679748164</v>
      </c>
      <c r="D42" s="151"/>
    </row>
    <row r="43" spans="1:5" s="1" customFormat="1" x14ac:dyDescent="0.25">
      <c r="A43" s="153" t="s">
        <v>403</v>
      </c>
      <c r="B43" s="158">
        <f>SUM(B38:B42)</f>
        <v>1165028.3939971628</v>
      </c>
      <c r="D43" s="151"/>
    </row>
    <row r="45" spans="1:5" s="1" customFormat="1" x14ac:dyDescent="0.25">
      <c r="A45" s="149" t="s">
        <v>404</v>
      </c>
      <c r="B45" s="159">
        <f>B43+B35</f>
        <v>4388569.3621805506</v>
      </c>
      <c r="D45" s="151"/>
    </row>
    <row r="46" spans="1:5" s="1" customFormat="1" x14ac:dyDescent="0.25">
      <c r="A46" s="151"/>
      <c r="D46" s="151"/>
      <c r="E46" s="160"/>
    </row>
    <row r="47" spans="1:5" s="1" customFormat="1" x14ac:dyDescent="0.25">
      <c r="A47" s="149" t="s">
        <v>405</v>
      </c>
      <c r="B47" s="160">
        <f>B24-B45</f>
        <v>-1731406.2420566785</v>
      </c>
      <c r="D47" s="149" t="s">
        <v>408</v>
      </c>
      <c r="E47" s="160">
        <f>B24-B35</f>
        <v>-566377.84805951593</v>
      </c>
    </row>
    <row r="48" spans="1:5" s="1" customFormat="1" x14ac:dyDescent="0.25">
      <c r="A48" s="149" t="s">
        <v>406</v>
      </c>
      <c r="B48" s="161">
        <f>B47/B45</f>
        <v>-0.39452634769258699</v>
      </c>
      <c r="D48" s="149" t="s">
        <v>410</v>
      </c>
      <c r="E48" s="161">
        <f>E47/B35</f>
        <v>-0.17570052735476652</v>
      </c>
    </row>
    <row r="49" spans="1:5" s="1" customFormat="1" x14ac:dyDescent="0.25">
      <c r="A49" s="149"/>
      <c r="B49" s="161"/>
      <c r="D49" s="151"/>
    </row>
    <row r="50" spans="1:5" s="1" customFormat="1" x14ac:dyDescent="0.25">
      <c r="A50" s="149" t="s">
        <v>407</v>
      </c>
      <c r="B50" s="160">
        <f>(B24+(B26*0.1)-B45)</f>
        <v>-1666206.69778173</v>
      </c>
      <c r="D50" s="149" t="s">
        <v>411</v>
      </c>
      <c r="E50" s="160">
        <f>(B24+(B26*0.1)-B35)</f>
        <v>-501178.3037845674</v>
      </c>
    </row>
    <row r="51" spans="1:5" s="1" customFormat="1" x14ac:dyDescent="0.25">
      <c r="A51" s="149" t="s">
        <v>409</v>
      </c>
      <c r="B51" s="161">
        <f>B50/B45</f>
        <v>-0.37966967370747923</v>
      </c>
      <c r="D51" s="149" t="s">
        <v>412</v>
      </c>
      <c r="E51" s="161">
        <f>E50/B35</f>
        <v>-0.15547446386791361</v>
      </c>
    </row>
    <row r="52" spans="1:5" s="1" customFormat="1" x14ac:dyDescent="0.25">
      <c r="A52" s="151"/>
      <c r="B52" s="11"/>
      <c r="D52" s="151"/>
    </row>
    <row r="53" spans="1:5" s="1" customFormat="1" x14ac:dyDescent="0.25">
      <c r="A53" s="149" t="s">
        <v>413</v>
      </c>
      <c r="B53" s="162">
        <f>B45/E6</f>
        <v>0.15142919023431042</v>
      </c>
      <c r="D53" s="151"/>
    </row>
    <row r="54" spans="1:5" s="1" customFormat="1" x14ac:dyDescent="0.25">
      <c r="A54" s="149"/>
      <c r="B54" s="162"/>
      <c r="D54" s="151"/>
    </row>
    <row r="55" spans="1:5" s="1" customFormat="1" x14ac:dyDescent="0.25">
      <c r="A55" s="149"/>
      <c r="B55" s="162"/>
      <c r="D55" s="151"/>
    </row>
  </sheetData>
  <mergeCells count="1">
    <mergeCell ref="B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Summary FCST</vt:lpstr>
      <vt:lpstr>OA Seasonality</vt:lpstr>
      <vt:lpstr>MILES </vt:lpstr>
      <vt:lpstr>MIRS PROXY</vt:lpstr>
      <vt:lpstr>Old Cost Tables</vt:lpstr>
      <vt:lpstr>Profit</vt:lpstr>
      <vt:lpstr>'Summary FCST'!Print_Area</vt:lpstr>
      <vt:lpstr>'Summary FCST'!Print_Titles</vt:lpstr>
    </vt:vector>
  </TitlesOfParts>
  <Company>American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441750</dc:creator>
  <cp:lastModifiedBy>tony sangenito</cp:lastModifiedBy>
  <cp:lastPrinted>2010-01-14T18:16:05Z</cp:lastPrinted>
  <dcterms:created xsi:type="dcterms:W3CDTF">2005-06-07T18:17:01Z</dcterms:created>
  <dcterms:modified xsi:type="dcterms:W3CDTF">2026-07-15T23:59:27Z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201800747</vt:i4>
  </property>
  <property fmtid="{D5CDD505-2E9C-101B-9397-08002B2CF9AE}" pid="3" name="_NewReviewCycle">
    <vt:lpwstr/>
  </property>
  <property fmtid="{D5CDD505-2E9C-101B-9397-08002B2CF9AE}" pid="4" name="_EmailSubject">
    <vt:lpwstr>forecasts</vt:lpwstr>
  </property>
  <property fmtid="{D5CDD505-2E9C-101B-9397-08002B2CF9AE}" pid="5" name="_AuthorEmail">
    <vt:lpwstr>Robert.Emrich@aa.com</vt:lpwstr>
  </property>
  <property fmtid="{D5CDD505-2E9C-101B-9397-08002B2CF9AE}" pid="6" name="_AuthorEmailDisplayName">
    <vt:lpwstr>Emrich, Robert</vt:lpwstr>
  </property>
  <property fmtid="{D5CDD505-2E9C-101B-9397-08002B2CF9AE}" pid="7" name="_ReviewingToolsShownOnce">
    <vt:lpwstr/>
  </property>
</Properties>
</file>